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https://pacificcrosshci-my.sharepoint.com/personal/iris_sin_ialhk_com/Documents/Desktop/Scan Document/"/>
    </mc:Choice>
  </mc:AlternateContent>
  <xr:revisionPtr revIDLastSave="0" documentId="8_{CFC4C62C-2BCE-4CC0-BAC1-60AB12930FEC}" xr6:coauthVersionLast="47" xr6:coauthVersionMax="47" xr10:uidLastSave="{00000000-0000-0000-0000-000000000000}"/>
  <workbookProtection workbookAlgorithmName="SHA-512" workbookHashValue="6D5Fo4T/JoLgeM2Bit8qvEzIOouzgUPYHiLxh5pSknhaomZESxLZ9x7SJRrFkKbLgQhtj1M7dI1OiOjSaK6Mcw==" workbookSaltValue="y4pkvDgfwphD1DYacweEdQ==" workbookSpinCount="100000" lockStructure="1"/>
  <bookViews>
    <workbookView xWindow="-120" yWindow="-120" windowWidth="29040" windowHeight="15720" tabRatio="530" activeTab="2" xr2:uid="{4102D4AB-9881-4CD4-BBF9-8A795891EEBF}"/>
  </bookViews>
  <sheets>
    <sheet name="Guideline" sheetId="20" r:id="rId1"/>
    <sheet name="Print" sheetId="21" r:id="rId2"/>
    <sheet name="Quotation (Family)" sheetId="15" r:id="rId3"/>
    <sheet name="Quotation (Age-band)" sheetId="13" state="hidden" r:id="rId4"/>
    <sheet name="UScover" sheetId="14" state="hidden" r:id="rId5"/>
    <sheet name="Zone1" sheetId="19" state="hidden" r:id="rId6"/>
    <sheet name="Zone2" sheetId="18" state="hidden" r:id="rId7"/>
    <sheet name="Zone3" sheetId="16" state="hidden" r:id="rId8"/>
    <sheet name="Zone4" sheetId="17" state="hidden" r:id="rId9"/>
    <sheet name="Premium" sheetId="3" state="hidden" r:id="rId10"/>
    <sheet name="Selected Plan" sheetId="11" state="hidden" r:id="rId11"/>
    <sheet name="Countries &amp; Age-band" sheetId="9" state="hidden" r:id="rId12"/>
  </sheets>
  <definedNames>
    <definedName name="APAC_HCC">Premium!$F$5</definedName>
    <definedName name="Complete">'Selected Plan'!$G$19:$G$24</definedName>
    <definedName name="Core">'Selected Plan'!$E$19:$E$23</definedName>
    <definedName name="Core_wOP">'Selected Plan'!$D$19:$D$23</definedName>
    <definedName name="DentalNotAvailable">'Selected Plan'!$K$3</definedName>
    <definedName name="DentalOptions">'Selected Plan'!$J$3:$J$4</definedName>
    <definedName name="DTVS">Premium!$B$99:$C$100</definedName>
    <definedName name="HCNotAvailable">'Selected Plan'!$Q$3</definedName>
    <definedName name="HCOptions">'Selected Plan'!$P$3:$P$4</definedName>
    <definedName name="HKSG_HCC">Premium!$F$4</definedName>
    <definedName name="Maternity">Premium!$B$102:$D$108</definedName>
    <definedName name="MatNotAvailable">'Selected Plan'!$I$3</definedName>
    <definedName name="MatOptions">'Selected Plan'!$H$3:$H$5</definedName>
    <definedName name="_xlnm.Print_Area" localSheetId="0">Guideline!$B$3:$G$25</definedName>
    <definedName name="_xlnm.Print_Area" localSheetId="1">Print!$A$2:$D$27</definedName>
    <definedName name="_xlnm.Print_Area" localSheetId="2">'Quotation (Family)'!$A$5:$AE$29</definedName>
    <definedName name="Pulse">'Selected Plan'!$F$19:$F$24</definedName>
    <definedName name="SPR_Discount">Premium!$J$4</definedName>
    <definedName name="SPRNotAvailable">'Selected Plan'!$O$3</definedName>
    <definedName name="SPROptions">'Selected Plan'!$N$3:$N$4</definedName>
    <definedName name="UScover">Premium!$M$15:$V$34</definedName>
    <definedName name="UScover_HC">'Selected Plan'!$D$30:$D$31</definedName>
    <definedName name="UScover_PR_Ded1000_woHC">UScover!$B$29:$K$42</definedName>
    <definedName name="UScover_PR_Ded10000_woHC">UScover!$B$113:$K$126</definedName>
    <definedName name="UScover_PR_Ded2500_woHC">UScover!$B$50:$K$63</definedName>
    <definedName name="UScover_PR_Ded5000_woHC">UScover!$B$71:$K$84</definedName>
    <definedName name="UScover_PR_Ded7500_woHC">UScover!$B$92:$K$105</definedName>
    <definedName name="UScover_PR_DedNil_woHC">UScover!$B$8:$K$21</definedName>
    <definedName name="UScover_SPR_Ded1000_woHC">UScover!$M$29:$V$42</definedName>
    <definedName name="UScover_SPR_Ded10000_woHC">UScover!$M$113:$V$126</definedName>
    <definedName name="UScover_SPR_Ded2500_woHC">UScover!$M$50:$V$63</definedName>
    <definedName name="UScover_SPR_Ded5000_woHC">UScover!$M$71:$V$84</definedName>
    <definedName name="UScover_SPR_Ded7500_woHC">UScover!$M$92:$V$105</definedName>
    <definedName name="UScover_SPR_DedNil_woHC">UScover!$M$8:$V$21</definedName>
    <definedName name="VisionNotAvailable">'Selected Plan'!$M$3</definedName>
    <definedName name="VisionOptions">'Selected Plan'!$L$3:$L$4</definedName>
    <definedName name="Zone1">Premium!$B$15:$K$34</definedName>
    <definedName name="Zone1_HC">'Selected Plan'!$E$30:$E$31</definedName>
    <definedName name="Zone1_PR_Ded1000_wHC">Zone1!$X$29:$AG$42</definedName>
    <definedName name="Zone1_PR_Ded1000_woHC">Zone1!$B$29:$K$42</definedName>
    <definedName name="Zone1_PR_Ded10000_wHC">Zone1!$X$113:$AG$126</definedName>
    <definedName name="Zone1_PR_Ded10000_woHC">Zone1!$B$113:$K$126</definedName>
    <definedName name="Zone1_PR_Ded2500_wHC">Zone1!$X$50:$AG$63</definedName>
    <definedName name="Zone1_PR_Ded2500_woHC">Zone1!$B$50:$K$63</definedName>
    <definedName name="Zone1_PR_Ded5000_wHC">Zone1!$X$71:$AG$84</definedName>
    <definedName name="Zone1_PR_Ded5000_woHC">Zone1!$B$71:$K$84</definedName>
    <definedName name="Zone1_PR_Ded7500_wHC">Zone1!$X$92:$AG$105</definedName>
    <definedName name="Zone1_PR_Ded7500_woHC">Zone1!$B$92:$K$105</definedName>
    <definedName name="Zone1_PR_DedNil_wHC">Zone1!$X$8:$AG$21</definedName>
    <definedName name="Zone1_PR_DedNil_woHC">Zone1!$B$8:$K$21</definedName>
    <definedName name="Zone1_SPR_Ded1000_wHC">Zone1!$AI$29:$AR$42</definedName>
    <definedName name="Zone1_SPR_Ded1000_woHC">Zone1!$M$29:$V$42</definedName>
    <definedName name="Zone1_SPR_Ded10000_wHC">Zone1!$AI$113:$AR$126</definedName>
    <definedName name="Zone1_SPR_Ded10000_woHC">Zone1!$M$113:$V$126</definedName>
    <definedName name="Zone1_SPR_Ded2500_wHC">Zone1!$AI$50:$AR$63</definedName>
    <definedName name="Zone1_SPR_Ded2500_woHC">Zone1!$M$50:$V$63</definedName>
    <definedName name="Zone1_SPR_Ded5000_wHC">Zone1!$AI$71:$AR$84</definedName>
    <definedName name="Zone1_SPR_Ded5000_woHC">Zone1!$M$71:$V$84</definedName>
    <definedName name="Zone1_SPR_Ded7500_wHC">Zone1!$AI$92:$AR$105</definedName>
    <definedName name="Zone1_SPR_Ded7500_woHC">Zone1!$M$92:$V$105</definedName>
    <definedName name="Zone1_SPR_DedNil_wHC">Zone1!$AI$8:$AR$21</definedName>
    <definedName name="Zone1_SPR_DedNil_woHC">Zone1!$M$8:$V$21</definedName>
    <definedName name="Zone2">Premium!$B$36:$K$55</definedName>
    <definedName name="Zone2_HC">'Selected Plan'!$F$30:$F$31</definedName>
    <definedName name="Zone2_PR_Ded1000_wHC">Zone2!$X$29:$AG$42</definedName>
    <definedName name="Zone2_PR_Ded1000_woHC">Zone2!$B$29:$K$42</definedName>
    <definedName name="Zone2_PR_Ded10000_wHC">Zone2!$X$113:$AG$126</definedName>
    <definedName name="Zone2_PR_Ded10000_woHC">Zone2!$B$113:$K$126</definedName>
    <definedName name="Zone2_PR_Ded2500_wHC">Zone2!$X$50:$AG$63</definedName>
    <definedName name="Zone2_PR_Ded2500_woHC">Zone2!$B$50:$K$63</definedName>
    <definedName name="Zone2_PR_Ded5000_wHC">Zone2!$X$71:$AG$84</definedName>
    <definedName name="Zone2_PR_Ded5000_woHC">Zone2!$B$71:$K$84</definedName>
    <definedName name="Zone2_PR_Ded7500_wHC">Zone2!$X$92:$AG$105</definedName>
    <definedName name="Zone2_PR_Ded7500_woHC">Zone2!$B$92:$K$105</definedName>
    <definedName name="Zone2_PR_DedNil_wHC">Zone2!$X$8:$AG$21</definedName>
    <definedName name="Zone2_PR_DedNil_woHC">Zone2!$B$8:$K$21</definedName>
    <definedName name="Zone2_SPR_Ded1000_wHC">Zone2!$AI$29:$AR$42</definedName>
    <definedName name="Zone2_SPR_Ded1000_woHC">Zone2!$M$29:$V$42</definedName>
    <definedName name="Zone2_SPR_Ded10000_wHC">Zone2!$AI$113:$AR$126</definedName>
    <definedName name="Zone2_SPR_Ded10000_woHC">Zone2!$M$113:$V$126</definedName>
    <definedName name="Zone2_SPR_Ded2500_wHC">Zone2!$AI$50:$AR$63</definedName>
    <definedName name="Zone2_SPR_Ded2500_woHC">Zone2!$M$50:$V$63</definedName>
    <definedName name="Zone2_SPR_Ded5000_wHC">Zone2!$AI$71:$AR$84</definedName>
    <definedName name="Zone2_SPR_Ded5000_woHC">Zone2!$M$71:$V$84</definedName>
    <definedName name="Zone2_SPR_Ded7500_wHC">Zone2!$AI$92:$AR$105</definedName>
    <definedName name="Zone2_SPR_Ded7500_woHC">Zone2!$M$92:$V$105</definedName>
    <definedName name="Zone2_SPR_DedNil_wHC">Zone2!$AI$8:$AR$21</definedName>
    <definedName name="Zone2_SPR_DedNil_woHC">Zone2!$M$8:$V$21</definedName>
    <definedName name="Zone3">Premium!$B$57:$K$76</definedName>
    <definedName name="Zone3_HC">'Selected Plan'!$G$30:$G$31</definedName>
    <definedName name="Zone3_PR_Ded1000_woHC">Zone3!$B$29:$K$42</definedName>
    <definedName name="Zone3_PR_Ded10000_woHC">Zone3!$B$113:$K$126</definedName>
    <definedName name="Zone3_PR_Ded2500_woHC">Zone3!$B$50:$K$63</definedName>
    <definedName name="Zone3_PR_Ded5000_woHC">Zone3!$B$71:$K$84</definedName>
    <definedName name="Zone3_PR_Ded7500_woHC">Zone3!$B$92:$K$105</definedName>
    <definedName name="Zone3_PR_DedNil_woHC">Zone3!$B$8:$K$21</definedName>
    <definedName name="Zone3_SPR_Ded1000_woHC">Zone3!$M$29:$V$42</definedName>
    <definedName name="Zone3_SPR_Ded10000_woHC">Zone3!$M$113:$V$126</definedName>
    <definedName name="Zone3_SPR_Ded2500_woHC">Zone3!$M$50:$V$63</definedName>
    <definedName name="Zone3_SPR_Ded5000_woHC">Zone3!$M$71:$V$84</definedName>
    <definedName name="Zone3_SPR_Ded7500_woHC">Zone3!$M$92:$V$105</definedName>
    <definedName name="Zone3_SPR_DedNil_woHC">Zone3!$M$8:$V$21</definedName>
    <definedName name="Zone4">Premium!$B$78:$K$97</definedName>
    <definedName name="Zone4_HC">'Selected Plan'!#REF!</definedName>
    <definedName name="Zone4_PR_Ded1000_woHC">Zone4!$B$29:$K$42</definedName>
    <definedName name="Zone4_PR_Ded10000_woHC">Zone4!$B$113:$K$126</definedName>
    <definedName name="Zone4_PR_Ded2500_woHC">Zone4!$B$50:$K$63</definedName>
    <definedName name="Zone4_PR_Ded5000_woHC">Zone4!$B$71:$K$84</definedName>
    <definedName name="Zone4_PR_Ded7500_woHC">Zone4!$B$92:$K$105</definedName>
    <definedName name="Zone4_PR_DedNil_woHC">Zone4!$B$8:$K$21</definedName>
    <definedName name="Zone4_SPR_Ded1000_woHC">Zone4!$M$29:$V$42</definedName>
    <definedName name="Zone4_SPR_Ded10000_woHC">Zone4!$M$113:$V$126</definedName>
    <definedName name="Zone4_SPR_Ded2500_woHC">Zone4!$M$50:$V$63</definedName>
    <definedName name="Zone4_SPR_Ded5000_woHC">Zone4!$M$71:$V$84</definedName>
    <definedName name="Zone4_SPR_Ded7500_woHC">Zone4!$M$92:$V$105</definedName>
    <definedName name="Zone4_SPR_DedNil_woHC">Zone4!$M$8:$V$21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21" l="1"/>
  <c r="C17" i="21"/>
  <c r="C16" i="21"/>
  <c r="C14" i="21"/>
  <c r="C13" i="21"/>
  <c r="C12" i="21"/>
  <c r="C11" i="21"/>
  <c r="C10" i="21"/>
  <c r="AN21" i="15"/>
  <c r="AM21" i="15"/>
  <c r="AK21" i="15"/>
  <c r="AN20" i="15"/>
  <c r="AM20" i="15"/>
  <c r="AK20" i="15"/>
  <c r="AN19" i="15"/>
  <c r="AM19" i="15"/>
  <c r="AK19" i="15"/>
  <c r="AN18" i="15"/>
  <c r="AM18" i="15"/>
  <c r="AK18" i="15"/>
  <c r="AN17" i="15"/>
  <c r="AM17" i="15"/>
  <c r="AK17" i="15"/>
  <c r="AN16" i="15"/>
  <c r="AM16" i="15"/>
  <c r="AK16" i="15"/>
  <c r="AN15" i="15"/>
  <c r="AM15" i="15"/>
  <c r="AK15" i="15"/>
  <c r="AN14" i="15"/>
  <c r="AM14" i="15"/>
  <c r="AK14" i="15"/>
  <c r="B17" i="21"/>
  <c r="AD21" i="15"/>
  <c r="AB21" i="15"/>
  <c r="AA21" i="15"/>
  <c r="Y21" i="15"/>
  <c r="X21" i="15"/>
  <c r="V21" i="15"/>
  <c r="P21" i="15"/>
  <c r="N21" i="15"/>
  <c r="L21" i="15"/>
  <c r="H21" i="15"/>
  <c r="F21" i="15"/>
  <c r="AD20" i="15"/>
  <c r="AB20" i="15"/>
  <c r="AA20" i="15"/>
  <c r="Y20" i="15"/>
  <c r="X20" i="15"/>
  <c r="V20" i="15"/>
  <c r="P20" i="15"/>
  <c r="N20" i="15"/>
  <c r="L20" i="15"/>
  <c r="H20" i="15"/>
  <c r="F20" i="15"/>
  <c r="AD19" i="15"/>
  <c r="AB19" i="15"/>
  <c r="AA19" i="15"/>
  <c r="Y19" i="15"/>
  <c r="X19" i="15"/>
  <c r="V19" i="15"/>
  <c r="P19" i="15"/>
  <c r="N19" i="15"/>
  <c r="L19" i="15"/>
  <c r="H19" i="15"/>
  <c r="F19" i="15"/>
  <c r="AD18" i="15"/>
  <c r="AB18" i="15"/>
  <c r="AA18" i="15"/>
  <c r="Y18" i="15"/>
  <c r="X18" i="15"/>
  <c r="V18" i="15"/>
  <c r="P18" i="15"/>
  <c r="N18" i="15"/>
  <c r="L18" i="15"/>
  <c r="H18" i="15"/>
  <c r="F18" i="15"/>
  <c r="AD17" i="15"/>
  <c r="AB17" i="15"/>
  <c r="AA17" i="15"/>
  <c r="Y17" i="15"/>
  <c r="X17" i="15"/>
  <c r="V17" i="15"/>
  <c r="P17" i="15"/>
  <c r="N17" i="15"/>
  <c r="L17" i="15"/>
  <c r="H17" i="15"/>
  <c r="F17" i="15"/>
  <c r="AD16" i="15"/>
  <c r="AB16" i="15"/>
  <c r="AA16" i="15"/>
  <c r="Y16" i="15"/>
  <c r="V16" i="15"/>
  <c r="P16" i="15"/>
  <c r="N16" i="15"/>
  <c r="L16" i="15"/>
  <c r="H16" i="15"/>
  <c r="F16" i="15"/>
  <c r="AD15" i="15"/>
  <c r="AB15" i="15"/>
  <c r="AA15" i="15"/>
  <c r="Y15" i="15"/>
  <c r="X15" i="15"/>
  <c r="V15" i="15"/>
  <c r="P15" i="15"/>
  <c r="N15" i="15"/>
  <c r="L15" i="15"/>
  <c r="H15" i="15"/>
  <c r="F15" i="15"/>
  <c r="AD14" i="15"/>
  <c r="AB14" i="15"/>
  <c r="AA14" i="15"/>
  <c r="Y14" i="15"/>
  <c r="X14" i="15"/>
  <c r="V14" i="15"/>
  <c r="P14" i="15"/>
  <c r="N14" i="15"/>
  <c r="L14" i="15"/>
  <c r="H14" i="15"/>
  <c r="F14" i="15"/>
  <c r="C7" i="13"/>
  <c r="C8" i="15"/>
  <c r="J53" i="13"/>
  <c r="I53" i="13"/>
  <c r="H53" i="13"/>
  <c r="G53" i="13"/>
  <c r="F53" i="13"/>
  <c r="E53" i="13"/>
  <c r="C53" i="13"/>
  <c r="D53" i="13"/>
  <c r="H49" i="13"/>
  <c r="H48" i="13"/>
  <c r="H47" i="13"/>
  <c r="H46" i="13"/>
  <c r="H45" i="13"/>
  <c r="H44" i="13"/>
  <c r="H43" i="13"/>
  <c r="H42" i="13"/>
  <c r="H41" i="13"/>
  <c r="H40" i="13"/>
  <c r="H39" i="13"/>
  <c r="H38" i="13"/>
  <c r="H37" i="13"/>
  <c r="H36" i="13"/>
  <c r="H33" i="13"/>
  <c r="H30" i="13"/>
  <c r="H29" i="13"/>
  <c r="H28" i="13"/>
  <c r="H23" i="13"/>
  <c r="H22" i="13"/>
  <c r="H15" i="13"/>
  <c r="H32" i="13" s="1"/>
  <c r="H12" i="13"/>
  <c r="I49" i="13"/>
  <c r="I48" i="13"/>
  <c r="I47" i="13"/>
  <c r="I46" i="13"/>
  <c r="I45" i="13"/>
  <c r="I44" i="13"/>
  <c r="I43" i="13"/>
  <c r="I42" i="13"/>
  <c r="I41" i="13"/>
  <c r="I40" i="13"/>
  <c r="I39" i="13"/>
  <c r="I38" i="13"/>
  <c r="I37" i="13"/>
  <c r="I36" i="13"/>
  <c r="I33" i="13"/>
  <c r="I30" i="13"/>
  <c r="I29" i="13"/>
  <c r="I28" i="13"/>
  <c r="I23" i="13"/>
  <c r="I22" i="13"/>
  <c r="I15" i="13"/>
  <c r="I32" i="13" s="1"/>
  <c r="I12" i="13"/>
  <c r="J15" i="13"/>
  <c r="G15" i="13"/>
  <c r="J23" i="13"/>
  <c r="G23" i="13"/>
  <c r="J22" i="13"/>
  <c r="G22" i="13"/>
  <c r="F22" i="13"/>
  <c r="E22" i="13"/>
  <c r="D22" i="13"/>
  <c r="J30" i="13"/>
  <c r="G30" i="13"/>
  <c r="F30" i="13"/>
  <c r="E30" i="13"/>
  <c r="D30" i="13"/>
  <c r="J29" i="13"/>
  <c r="G29" i="13"/>
  <c r="F29" i="13"/>
  <c r="E29" i="13"/>
  <c r="D29" i="13"/>
  <c r="J28" i="13"/>
  <c r="G28" i="13"/>
  <c r="F28" i="13"/>
  <c r="E28" i="13"/>
  <c r="D28" i="13"/>
  <c r="C30" i="13"/>
  <c r="C29" i="13"/>
  <c r="C28" i="13"/>
  <c r="C22" i="13"/>
  <c r="J12" i="13"/>
  <c r="G12" i="13"/>
  <c r="F12" i="13"/>
  <c r="F15" i="13" s="1"/>
  <c r="F23" i="13" s="1"/>
  <c r="E12" i="13"/>
  <c r="E15" i="13" s="1"/>
  <c r="E23" i="13" s="1"/>
  <c r="D12" i="13"/>
  <c r="D15" i="13" s="1"/>
  <c r="D23" i="13" s="1"/>
  <c r="C12" i="13"/>
  <c r="C15" i="13" s="1"/>
  <c r="C23" i="13" s="1"/>
  <c r="G33" i="13"/>
  <c r="J33" i="13"/>
  <c r="AL21" i="15" l="1"/>
  <c r="AL20" i="15"/>
  <c r="AL19" i="15"/>
  <c r="AL16" i="15"/>
  <c r="AL14" i="15"/>
  <c r="X16" i="15"/>
  <c r="K16" i="15"/>
  <c r="Q16" i="15" s="1"/>
  <c r="K15" i="15"/>
  <c r="Q15" i="15" s="1"/>
  <c r="S15" i="15" s="1"/>
  <c r="K14" i="15"/>
  <c r="Q14" i="15" s="1"/>
  <c r="S14" i="15" s="1"/>
  <c r="K21" i="15"/>
  <c r="Q21" i="15" s="1"/>
  <c r="S21" i="15" s="1"/>
  <c r="K20" i="15"/>
  <c r="Q20" i="15" s="1"/>
  <c r="S20" i="15" s="1"/>
  <c r="T19" i="15"/>
  <c r="K19" i="15"/>
  <c r="Q19" i="15" s="1"/>
  <c r="S19" i="15" s="1"/>
  <c r="K18" i="15"/>
  <c r="K17" i="15"/>
  <c r="Q17" i="15" s="1"/>
  <c r="S17" i="15" s="1"/>
  <c r="G32" i="13"/>
  <c r="J32" i="13"/>
  <c r="C7" i="21"/>
  <c r="B18" i="21"/>
  <c r="B16" i="21"/>
  <c r="B15" i="21"/>
  <c r="C15" i="21" s="1"/>
  <c r="B14" i="21"/>
  <c r="B13" i="21"/>
  <c r="B12" i="21"/>
  <c r="B11" i="21"/>
  <c r="B10" i="21"/>
  <c r="C5" i="21"/>
  <c r="C4" i="21"/>
  <c r="F33" i="13"/>
  <c r="E33" i="13"/>
  <c r="D33" i="13"/>
  <c r="C33" i="13"/>
  <c r="F32" i="13"/>
  <c r="E32" i="13"/>
  <c r="D32" i="13"/>
  <c r="Q18" i="15" l="1"/>
  <c r="S18" i="15" s="1"/>
  <c r="T18" i="15" s="1"/>
  <c r="AL18" i="15"/>
  <c r="AL17" i="15"/>
  <c r="AL15" i="15"/>
  <c r="S16" i="15"/>
  <c r="T21" i="15"/>
  <c r="H13" i="15"/>
  <c r="K13" i="15" s="1"/>
  <c r="L13" i="15"/>
  <c r="T16" i="15"/>
  <c r="T14" i="15"/>
  <c r="T15" i="15"/>
  <c r="T20" i="15" l="1"/>
  <c r="T17" i="15"/>
  <c r="C8" i="13" l="1"/>
  <c r="AM13" i="15"/>
  <c r="AK13" i="15"/>
  <c r="N13" i="15"/>
  <c r="V13" i="15"/>
  <c r="AD13" i="15"/>
  <c r="AB13" i="15"/>
  <c r="AA13" i="15"/>
  <c r="Y13" i="15"/>
  <c r="G49" i="13"/>
  <c r="G36" i="13"/>
  <c r="G48" i="13"/>
  <c r="G37" i="13"/>
  <c r="G38" i="13"/>
  <c r="G39" i="13"/>
  <c r="G40" i="13"/>
  <c r="G41" i="13"/>
  <c r="G42" i="13"/>
  <c r="G43" i="13"/>
  <c r="G44" i="13"/>
  <c r="G45" i="13"/>
  <c r="G46" i="13"/>
  <c r="G47" i="13"/>
  <c r="J38" i="13"/>
  <c r="J37" i="13"/>
  <c r="J40" i="13"/>
  <c r="J41" i="13"/>
  <c r="J42" i="13"/>
  <c r="J44" i="13"/>
  <c r="J45" i="13"/>
  <c r="J46" i="13"/>
  <c r="J47" i="13"/>
  <c r="J48" i="13"/>
  <c r="J39" i="13"/>
  <c r="J43" i="13"/>
  <c r="J49" i="13"/>
  <c r="J36" i="13"/>
  <c r="D46" i="13"/>
  <c r="F46" i="13"/>
  <c r="E41" i="13"/>
  <c r="F36" i="13"/>
  <c r="D42" i="13"/>
  <c r="E43" i="13"/>
  <c r="D43" i="13"/>
  <c r="F42" i="13"/>
  <c r="D39" i="13"/>
  <c r="E37" i="13"/>
  <c r="E45" i="13"/>
  <c r="E47" i="13"/>
  <c r="F41" i="13"/>
  <c r="D38" i="13"/>
  <c r="E40" i="13"/>
  <c r="E42" i="13"/>
  <c r="F37" i="13"/>
  <c r="D36" i="13"/>
  <c r="F40" i="13"/>
  <c r="D48" i="13"/>
  <c r="D45" i="13"/>
  <c r="F44" i="13"/>
  <c r="F43" i="13"/>
  <c r="D37" i="13"/>
  <c r="E48" i="13"/>
  <c r="F47" i="13"/>
  <c r="F49" i="13"/>
  <c r="F39" i="13"/>
  <c r="D40" i="13"/>
  <c r="F38" i="13"/>
  <c r="D41" i="13"/>
  <c r="E39" i="13"/>
  <c r="F45" i="13"/>
  <c r="E44" i="13"/>
  <c r="F48" i="13"/>
  <c r="D44" i="13"/>
  <c r="D47" i="13"/>
  <c r="E46" i="13"/>
  <c r="E38" i="13"/>
  <c r="E36" i="13"/>
  <c r="D49" i="13"/>
  <c r="E49" i="13"/>
  <c r="X13" i="15" l="1"/>
  <c r="P13" i="15"/>
  <c r="AQ109" i="19" l="1"/>
  <c r="AN109" i="19"/>
  <c r="AK109" i="19"/>
  <c r="AF109" i="19"/>
  <c r="AC109" i="19"/>
  <c r="Z109" i="19"/>
  <c r="U109" i="19"/>
  <c r="R109" i="19"/>
  <c r="O109" i="19"/>
  <c r="J109" i="19"/>
  <c r="G109" i="19"/>
  <c r="D109" i="19"/>
  <c r="AQ88" i="19"/>
  <c r="AN88" i="19"/>
  <c r="AK88" i="19"/>
  <c r="AF88" i="19"/>
  <c r="AC88" i="19"/>
  <c r="Z88" i="19"/>
  <c r="U88" i="19"/>
  <c r="R88" i="19"/>
  <c r="O88" i="19"/>
  <c r="J88" i="19"/>
  <c r="G88" i="19"/>
  <c r="D88" i="19"/>
  <c r="AQ67" i="19"/>
  <c r="AN67" i="19"/>
  <c r="AK67" i="19"/>
  <c r="AF67" i="19"/>
  <c r="AC67" i="19"/>
  <c r="Z67" i="19"/>
  <c r="U67" i="19"/>
  <c r="R67" i="19"/>
  <c r="O67" i="19"/>
  <c r="J67" i="19"/>
  <c r="G67" i="19"/>
  <c r="D67" i="19"/>
  <c r="AQ46" i="19"/>
  <c r="AN46" i="19"/>
  <c r="AK46" i="19"/>
  <c r="AF46" i="19"/>
  <c r="AC46" i="19"/>
  <c r="Z46" i="19"/>
  <c r="U46" i="19"/>
  <c r="R46" i="19"/>
  <c r="O46" i="19"/>
  <c r="J46" i="19"/>
  <c r="G46" i="19"/>
  <c r="D46" i="19"/>
  <c r="AQ25" i="19"/>
  <c r="AN25" i="19"/>
  <c r="AK25" i="19"/>
  <c r="AF25" i="19"/>
  <c r="AC25" i="19"/>
  <c r="Z25" i="19"/>
  <c r="U25" i="19"/>
  <c r="R25" i="19"/>
  <c r="O25" i="19"/>
  <c r="J25" i="19"/>
  <c r="G25" i="19"/>
  <c r="D25" i="19"/>
  <c r="AQ109" i="18"/>
  <c r="AN109" i="18"/>
  <c r="AK109" i="18"/>
  <c r="AF109" i="18"/>
  <c r="AC109" i="18"/>
  <c r="Z109" i="18"/>
  <c r="AQ88" i="18"/>
  <c r="AN88" i="18"/>
  <c r="AK88" i="18"/>
  <c r="AF88" i="18"/>
  <c r="AC88" i="18"/>
  <c r="Z88" i="18"/>
  <c r="AQ67" i="18"/>
  <c r="AN67" i="18"/>
  <c r="AK67" i="18"/>
  <c r="AF67" i="18"/>
  <c r="AC67" i="18"/>
  <c r="Z67" i="18"/>
  <c r="AQ46" i="18"/>
  <c r="AN46" i="18"/>
  <c r="AK46" i="18"/>
  <c r="AF46" i="18"/>
  <c r="AC46" i="18"/>
  <c r="Z46" i="18"/>
  <c r="AQ25" i="18"/>
  <c r="AN25" i="18"/>
  <c r="AK25" i="18"/>
  <c r="AF25" i="18"/>
  <c r="AC25" i="18"/>
  <c r="Z25" i="18"/>
  <c r="U109" i="18"/>
  <c r="R109" i="18"/>
  <c r="O109" i="18"/>
  <c r="J109" i="18"/>
  <c r="G109" i="18"/>
  <c r="D109" i="18"/>
  <c r="U88" i="18"/>
  <c r="R88" i="18"/>
  <c r="O88" i="18"/>
  <c r="J88" i="18"/>
  <c r="G88" i="18"/>
  <c r="D88" i="18"/>
  <c r="U67" i="18"/>
  <c r="R67" i="18"/>
  <c r="O67" i="18"/>
  <c r="J67" i="18"/>
  <c r="G67" i="18"/>
  <c r="D67" i="18"/>
  <c r="U46" i="18"/>
  <c r="R46" i="18"/>
  <c r="O46" i="18"/>
  <c r="J46" i="18"/>
  <c r="G46" i="18"/>
  <c r="D46" i="18"/>
  <c r="U25" i="18"/>
  <c r="R25" i="18"/>
  <c r="O25" i="18"/>
  <c r="J25" i="18"/>
  <c r="G25" i="18"/>
  <c r="D25" i="18"/>
  <c r="U109" i="17"/>
  <c r="R109" i="17"/>
  <c r="O109" i="17"/>
  <c r="J109" i="17"/>
  <c r="G109" i="17"/>
  <c r="D109" i="17"/>
  <c r="U88" i="17"/>
  <c r="R88" i="17"/>
  <c r="O88" i="17"/>
  <c r="J88" i="17"/>
  <c r="G88" i="17"/>
  <c r="D88" i="17"/>
  <c r="U67" i="17"/>
  <c r="R67" i="17"/>
  <c r="O67" i="17"/>
  <c r="J67" i="17"/>
  <c r="G67" i="17"/>
  <c r="D67" i="17"/>
  <c r="U46" i="17"/>
  <c r="R46" i="17"/>
  <c r="O46" i="17"/>
  <c r="J46" i="17"/>
  <c r="G46" i="17"/>
  <c r="D46" i="17"/>
  <c r="U25" i="17"/>
  <c r="R25" i="17"/>
  <c r="O25" i="17"/>
  <c r="J25" i="17"/>
  <c r="G25" i="17"/>
  <c r="D25" i="17"/>
  <c r="U109" i="16"/>
  <c r="R109" i="16"/>
  <c r="O109" i="16"/>
  <c r="J109" i="16"/>
  <c r="G109" i="16"/>
  <c r="D109" i="16"/>
  <c r="U88" i="16"/>
  <c r="R88" i="16"/>
  <c r="O88" i="16"/>
  <c r="J88" i="16"/>
  <c r="G88" i="16"/>
  <c r="D88" i="16"/>
  <c r="U67" i="16"/>
  <c r="R67" i="16"/>
  <c r="O67" i="16"/>
  <c r="J67" i="16"/>
  <c r="G67" i="16"/>
  <c r="D67" i="16"/>
  <c r="U46" i="16"/>
  <c r="R46" i="16"/>
  <c r="O46" i="16"/>
  <c r="J46" i="16"/>
  <c r="G46" i="16"/>
  <c r="D46" i="16"/>
  <c r="U25" i="16"/>
  <c r="R25" i="16"/>
  <c r="O25" i="16"/>
  <c r="J25" i="16"/>
  <c r="G25" i="16"/>
  <c r="D25" i="16"/>
  <c r="U109" i="14"/>
  <c r="R109" i="14"/>
  <c r="O109" i="14"/>
  <c r="J109" i="14"/>
  <c r="G109" i="14"/>
  <c r="D109" i="14"/>
  <c r="U88" i="14"/>
  <c r="R88" i="14"/>
  <c r="O88" i="14"/>
  <c r="J88" i="14"/>
  <c r="G88" i="14"/>
  <c r="D88" i="14"/>
  <c r="U67" i="14"/>
  <c r="J67" i="14"/>
  <c r="R67" i="14"/>
  <c r="O67" i="14"/>
  <c r="G67" i="14"/>
  <c r="D67" i="14"/>
  <c r="U46" i="14"/>
  <c r="R46" i="14"/>
  <c r="O46" i="14"/>
  <c r="J46" i="14"/>
  <c r="G46" i="14"/>
  <c r="D46" i="14"/>
  <c r="U25" i="14"/>
  <c r="R25" i="14"/>
  <c r="O25" i="14"/>
  <c r="J25" i="14"/>
  <c r="G25" i="14"/>
  <c r="D25" i="14"/>
  <c r="C9" i="15"/>
  <c r="U19" i="15" l="1"/>
  <c r="AE19" i="15" s="1"/>
  <c r="U18" i="15"/>
  <c r="AE18" i="15" s="1"/>
  <c r="D15" i="21" s="1"/>
  <c r="U16" i="15"/>
  <c r="AE16" i="15" s="1"/>
  <c r="U15" i="15"/>
  <c r="AE15" i="15" s="1"/>
  <c r="U14" i="15"/>
  <c r="AE14" i="15" s="1"/>
  <c r="U21" i="15"/>
  <c r="AE21" i="15" s="1"/>
  <c r="U17" i="15"/>
  <c r="AE17" i="15" s="1"/>
  <c r="D14" i="21" s="1"/>
  <c r="U20" i="15"/>
  <c r="AE20" i="15" s="1"/>
  <c r="D18" i="21" s="1"/>
  <c r="C32" i="13"/>
  <c r="C37" i="13"/>
  <c r="C40" i="13"/>
  <c r="C43" i="13"/>
  <c r="C47" i="13"/>
  <c r="C39" i="13"/>
  <c r="C41" i="13"/>
  <c r="C42" i="13"/>
  <c r="C49" i="13"/>
  <c r="C46" i="13"/>
  <c r="C48" i="13"/>
  <c r="C45" i="13"/>
  <c r="C38" i="13"/>
  <c r="C44" i="13"/>
  <c r="C36" i="13"/>
  <c r="D16" i="21" l="1"/>
  <c r="D17" i="21"/>
  <c r="Q13" i="15"/>
  <c r="S13" i="15" s="1"/>
  <c r="AL13" i="15"/>
  <c r="K18" i="19" l="1"/>
  <c r="K16" i="19"/>
  <c r="K14" i="19"/>
  <c r="K10" i="19"/>
  <c r="J15" i="19"/>
  <c r="J14" i="19"/>
  <c r="H21" i="19"/>
  <c r="H20" i="19"/>
  <c r="H18" i="19"/>
  <c r="H14" i="19"/>
  <c r="H13" i="19"/>
  <c r="H12" i="19"/>
  <c r="G20" i="19"/>
  <c r="G42" i="3"/>
  <c r="E18" i="19"/>
  <c r="E16" i="19"/>
  <c r="E14" i="19"/>
  <c r="E10" i="19"/>
  <c r="E8" i="19"/>
  <c r="D15" i="19"/>
  <c r="H125" i="19" l="1"/>
  <c r="H104" i="19"/>
  <c r="H126" i="19"/>
  <c r="H105" i="19"/>
  <c r="E115" i="19"/>
  <c r="E94" i="19"/>
  <c r="H117" i="19"/>
  <c r="H96" i="19"/>
  <c r="H97" i="19"/>
  <c r="H118" i="19"/>
  <c r="E119" i="19"/>
  <c r="E98" i="19"/>
  <c r="J119" i="19"/>
  <c r="J98" i="19"/>
  <c r="K119" i="19"/>
  <c r="K98" i="19"/>
  <c r="D99" i="19"/>
  <c r="D120" i="19"/>
  <c r="J99" i="19"/>
  <c r="J120" i="19"/>
  <c r="G104" i="19"/>
  <c r="G125" i="19"/>
  <c r="F125" i="19" s="1"/>
  <c r="E92" i="19"/>
  <c r="E113" i="19"/>
  <c r="K115" i="19"/>
  <c r="K94" i="19"/>
  <c r="H98" i="19"/>
  <c r="H119" i="19"/>
  <c r="E100" i="19"/>
  <c r="E121" i="19"/>
  <c r="K100" i="19"/>
  <c r="K121" i="19"/>
  <c r="E123" i="19"/>
  <c r="E102" i="19"/>
  <c r="H102" i="19"/>
  <c r="H123" i="19"/>
  <c r="K123" i="19"/>
  <c r="K102" i="19"/>
  <c r="P10" i="19"/>
  <c r="E31" i="19"/>
  <c r="AL10" i="19"/>
  <c r="E73" i="19"/>
  <c r="E52" i="19"/>
  <c r="AA10" i="19"/>
  <c r="G46" i="3"/>
  <c r="G12" i="18" s="1"/>
  <c r="G12" i="19"/>
  <c r="H56" i="19"/>
  <c r="AD14" i="19"/>
  <c r="AO14" i="19"/>
  <c r="H77" i="19"/>
  <c r="H35" i="19"/>
  <c r="S14" i="19"/>
  <c r="J42" i="3"/>
  <c r="J8" i="18" s="1"/>
  <c r="J8" i="19"/>
  <c r="J50" i="3"/>
  <c r="J16" i="18" s="1"/>
  <c r="J16" i="19"/>
  <c r="D43" i="3"/>
  <c r="D9" i="18" s="1"/>
  <c r="D9" i="19"/>
  <c r="D51" i="3"/>
  <c r="D17" i="18" s="1"/>
  <c r="D17" i="19"/>
  <c r="E45" i="3"/>
  <c r="E11" i="18" s="1"/>
  <c r="E11" i="19"/>
  <c r="E53" i="3"/>
  <c r="E19" i="18" s="1"/>
  <c r="E19" i="19"/>
  <c r="G47" i="3"/>
  <c r="G13" i="18" s="1"/>
  <c r="G13" i="19"/>
  <c r="G55" i="3"/>
  <c r="G21" i="18" s="1"/>
  <c r="G21" i="19"/>
  <c r="H49" i="3"/>
  <c r="H15" i="18" s="1"/>
  <c r="H15" i="19"/>
  <c r="J85" i="3"/>
  <c r="J9" i="17" s="1"/>
  <c r="J9" i="19"/>
  <c r="J51" i="3"/>
  <c r="J17" i="18" s="1"/>
  <c r="J17" i="19"/>
  <c r="K45" i="3"/>
  <c r="K11" i="18" s="1"/>
  <c r="K11" i="19"/>
  <c r="K53" i="3"/>
  <c r="K19" i="18" s="1"/>
  <c r="K19" i="19"/>
  <c r="D46" i="3"/>
  <c r="D12" i="18" s="1"/>
  <c r="D12" i="19"/>
  <c r="D54" i="3"/>
  <c r="D20" i="18" s="1"/>
  <c r="D20" i="19"/>
  <c r="D48" i="3"/>
  <c r="D14" i="18" s="1"/>
  <c r="D14" i="19"/>
  <c r="K54" i="3"/>
  <c r="K20" i="18" s="1"/>
  <c r="K20" i="19"/>
  <c r="AA16" i="19"/>
  <c r="AL16" i="19"/>
  <c r="E58" i="19"/>
  <c r="E79" i="19"/>
  <c r="E37" i="19"/>
  <c r="P16" i="19"/>
  <c r="G44" i="3"/>
  <c r="G10" i="18" s="1"/>
  <c r="G10" i="19"/>
  <c r="G52" i="3"/>
  <c r="G18" i="18" s="1"/>
  <c r="G18" i="19"/>
  <c r="D42" i="3"/>
  <c r="D8" i="19"/>
  <c r="D50" i="3"/>
  <c r="D16" i="18" s="1"/>
  <c r="D16" i="19"/>
  <c r="D44" i="3"/>
  <c r="D10" i="18" s="1"/>
  <c r="D10" i="19"/>
  <c r="D52" i="3"/>
  <c r="D18" i="18" s="1"/>
  <c r="D18" i="19"/>
  <c r="E46" i="3"/>
  <c r="E12" i="18" s="1"/>
  <c r="E12" i="19"/>
  <c r="E54" i="3"/>
  <c r="E20" i="18" s="1"/>
  <c r="E20" i="19"/>
  <c r="G48" i="3"/>
  <c r="G14" i="18" s="1"/>
  <c r="G14" i="19"/>
  <c r="H42" i="3"/>
  <c r="H8" i="18" s="1"/>
  <c r="H8" i="19"/>
  <c r="H50" i="3"/>
  <c r="H16" i="18" s="1"/>
  <c r="H16" i="19"/>
  <c r="J44" i="3"/>
  <c r="J10" i="18" s="1"/>
  <c r="J10" i="19"/>
  <c r="J52" i="3"/>
  <c r="J18" i="18" s="1"/>
  <c r="J18" i="19"/>
  <c r="K46" i="3"/>
  <c r="K12" i="18" s="1"/>
  <c r="K12" i="19"/>
  <c r="D45" i="3"/>
  <c r="D11" i="18" s="1"/>
  <c r="D11" i="19"/>
  <c r="D53" i="3"/>
  <c r="D19" i="18" s="1"/>
  <c r="D19" i="19"/>
  <c r="E47" i="3"/>
  <c r="E13" i="18" s="1"/>
  <c r="E13" i="19"/>
  <c r="E55" i="3"/>
  <c r="E21" i="18" s="1"/>
  <c r="E21" i="19"/>
  <c r="G49" i="3"/>
  <c r="G15" i="18" s="1"/>
  <c r="G15" i="19"/>
  <c r="H43" i="3"/>
  <c r="H9" i="18" s="1"/>
  <c r="H9" i="19"/>
  <c r="H51" i="3"/>
  <c r="H17" i="18" s="1"/>
  <c r="H17" i="19"/>
  <c r="J45" i="3"/>
  <c r="J11" i="18" s="1"/>
  <c r="J11" i="19"/>
  <c r="J53" i="3"/>
  <c r="J19" i="18" s="1"/>
  <c r="J19" i="19"/>
  <c r="K47" i="3"/>
  <c r="K13" i="18" s="1"/>
  <c r="K13" i="19"/>
  <c r="K55" i="3"/>
  <c r="K21" i="18" s="1"/>
  <c r="K21" i="19"/>
  <c r="E35" i="19"/>
  <c r="AA14" i="19"/>
  <c r="P14" i="19"/>
  <c r="E77" i="19"/>
  <c r="E56" i="19"/>
  <c r="AL14" i="19"/>
  <c r="G8" i="18"/>
  <c r="G8" i="19"/>
  <c r="H65" i="3"/>
  <c r="H10" i="16" s="1"/>
  <c r="H10" i="19"/>
  <c r="H60" i="19"/>
  <c r="S18" i="19"/>
  <c r="AO18" i="19"/>
  <c r="H39" i="19"/>
  <c r="H81" i="19"/>
  <c r="AD18" i="19"/>
  <c r="J46" i="3"/>
  <c r="J12" i="18" s="1"/>
  <c r="J12" i="19"/>
  <c r="J54" i="3"/>
  <c r="J20" i="18" s="1"/>
  <c r="J20" i="19"/>
  <c r="G50" i="3"/>
  <c r="G16" i="18" s="1"/>
  <c r="G16" i="19"/>
  <c r="AR14" i="19"/>
  <c r="K35" i="19"/>
  <c r="AG14" i="19"/>
  <c r="K56" i="19"/>
  <c r="V14" i="19"/>
  <c r="K77" i="19"/>
  <c r="D47" i="3"/>
  <c r="D13" i="18" s="1"/>
  <c r="D13" i="19"/>
  <c r="D55" i="3"/>
  <c r="D21" i="18" s="1"/>
  <c r="D21" i="19"/>
  <c r="E49" i="3"/>
  <c r="E15" i="18" s="1"/>
  <c r="E15" i="19"/>
  <c r="G43" i="3"/>
  <c r="G9" i="18" s="1"/>
  <c r="G9" i="19"/>
  <c r="G51" i="3"/>
  <c r="G17" i="18" s="1"/>
  <c r="G17" i="19"/>
  <c r="H45" i="3"/>
  <c r="H11" i="18" s="1"/>
  <c r="H11" i="19"/>
  <c r="H53" i="3"/>
  <c r="H19" i="18" s="1"/>
  <c r="H19" i="19"/>
  <c r="J47" i="3"/>
  <c r="J13" i="18" s="1"/>
  <c r="J13" i="19"/>
  <c r="J55" i="3"/>
  <c r="J21" i="18" s="1"/>
  <c r="J21" i="19"/>
  <c r="K49" i="3"/>
  <c r="K15" i="18" s="1"/>
  <c r="K15" i="19"/>
  <c r="H83" i="19"/>
  <c r="H41" i="19"/>
  <c r="S20" i="19"/>
  <c r="AD20" i="19"/>
  <c r="AO20" i="19"/>
  <c r="H62" i="19"/>
  <c r="J35" i="19"/>
  <c r="AF14" i="19"/>
  <c r="I14" i="19"/>
  <c r="U14" i="19"/>
  <c r="J56" i="19"/>
  <c r="J77" i="19"/>
  <c r="K63" i="3"/>
  <c r="K8" i="16" s="1"/>
  <c r="K8" i="19"/>
  <c r="AR16" i="19"/>
  <c r="K37" i="19"/>
  <c r="AG16" i="19"/>
  <c r="K79" i="19"/>
  <c r="V16" i="19"/>
  <c r="K58" i="19"/>
  <c r="S12" i="19"/>
  <c r="AD12" i="19"/>
  <c r="H54" i="19"/>
  <c r="H33" i="19"/>
  <c r="AO12" i="19"/>
  <c r="H75" i="19"/>
  <c r="O15" i="19"/>
  <c r="Z15" i="19"/>
  <c r="D78" i="19"/>
  <c r="D57" i="19"/>
  <c r="D36" i="19"/>
  <c r="E43" i="3"/>
  <c r="E9" i="18" s="1"/>
  <c r="E9" i="19"/>
  <c r="E51" i="3"/>
  <c r="E17" i="18" s="1"/>
  <c r="E17" i="19"/>
  <c r="G45" i="3"/>
  <c r="G11" i="18" s="1"/>
  <c r="G11" i="19"/>
  <c r="G95" i="3"/>
  <c r="G19" i="17" s="1"/>
  <c r="G19" i="19"/>
  <c r="H76" i="19"/>
  <c r="AO13" i="19"/>
  <c r="AD13" i="19"/>
  <c r="S13" i="19"/>
  <c r="H34" i="19"/>
  <c r="H55" i="19"/>
  <c r="AO21" i="19"/>
  <c r="AD21" i="19"/>
  <c r="H84" i="19"/>
  <c r="S21" i="19"/>
  <c r="H42" i="19"/>
  <c r="H63" i="19"/>
  <c r="J78" i="19"/>
  <c r="AF15" i="19"/>
  <c r="J36" i="19"/>
  <c r="J57" i="19"/>
  <c r="U15" i="19"/>
  <c r="K43" i="3"/>
  <c r="K9" i="18" s="1"/>
  <c r="K9" i="19"/>
  <c r="K51" i="3"/>
  <c r="K17" i="18" s="1"/>
  <c r="K17" i="19"/>
  <c r="E50" i="19"/>
  <c r="E71" i="19"/>
  <c r="P8" i="19"/>
  <c r="AA8" i="19"/>
  <c r="AL8" i="19"/>
  <c r="E29" i="19"/>
  <c r="E60" i="19"/>
  <c r="AA18" i="19"/>
  <c r="E39" i="19"/>
  <c r="P18" i="19"/>
  <c r="AL18" i="19"/>
  <c r="E81" i="19"/>
  <c r="G62" i="19"/>
  <c r="G83" i="19"/>
  <c r="G41" i="19"/>
  <c r="AC20" i="19"/>
  <c r="F20" i="19"/>
  <c r="R20" i="19"/>
  <c r="K52" i="19"/>
  <c r="AR10" i="19"/>
  <c r="AG10" i="19"/>
  <c r="V10" i="19"/>
  <c r="K31" i="19"/>
  <c r="K73" i="19"/>
  <c r="K39" i="19"/>
  <c r="V18" i="19"/>
  <c r="AR18" i="19"/>
  <c r="AG18" i="19"/>
  <c r="K60" i="19"/>
  <c r="K81" i="19"/>
  <c r="D97" i="3"/>
  <c r="H87" i="3"/>
  <c r="H11" i="17" s="1"/>
  <c r="J43" i="3"/>
  <c r="G91" i="3"/>
  <c r="G15" i="17" s="1"/>
  <c r="J64" i="3"/>
  <c r="J9" i="16" s="1"/>
  <c r="H95" i="3"/>
  <c r="K70" i="3"/>
  <c r="K15" i="16" s="1"/>
  <c r="J86" i="3"/>
  <c r="J10" i="17" s="1"/>
  <c r="J76" i="3"/>
  <c r="J21" i="16" s="1"/>
  <c r="J89" i="3"/>
  <c r="J13" i="17" s="1"/>
  <c r="D92" i="3"/>
  <c r="J93" i="3"/>
  <c r="J17" i="17" s="1"/>
  <c r="D94" i="3"/>
  <c r="J97" i="3"/>
  <c r="J21" i="17" s="1"/>
  <c r="D76" i="3"/>
  <c r="D85" i="3"/>
  <c r="E96" i="3"/>
  <c r="H91" i="3"/>
  <c r="H15" i="17" s="1"/>
  <c r="K89" i="3"/>
  <c r="K13" i="17" s="1"/>
  <c r="D84" i="3"/>
  <c r="D86" i="3"/>
  <c r="H92" i="3"/>
  <c r="H16" i="17" s="1"/>
  <c r="J92" i="3"/>
  <c r="J16" i="17" s="1"/>
  <c r="E88" i="3"/>
  <c r="E97" i="3"/>
  <c r="K66" i="3"/>
  <c r="K11" i="16" s="1"/>
  <c r="D89" i="3"/>
  <c r="G84" i="3"/>
  <c r="G8" i="17" s="1"/>
  <c r="J84" i="3"/>
  <c r="J8" i="17" s="1"/>
  <c r="J92" i="17" s="1"/>
  <c r="J94" i="3"/>
  <c r="J18" i="17" s="1"/>
  <c r="J68" i="3"/>
  <c r="J13" i="16" s="1"/>
  <c r="E89" i="3"/>
  <c r="H84" i="3"/>
  <c r="H8" i="17" s="1"/>
  <c r="K96" i="3"/>
  <c r="K20" i="17" s="1"/>
  <c r="D93" i="3"/>
  <c r="G90" i="3"/>
  <c r="G14" i="17" s="1"/>
  <c r="K88" i="3"/>
  <c r="K12" i="17" s="1"/>
  <c r="K97" i="3"/>
  <c r="K21" i="17" s="1"/>
  <c r="D88" i="3"/>
  <c r="D12" i="17" s="1"/>
  <c r="G87" i="3"/>
  <c r="G11" i="17" s="1"/>
  <c r="G94" i="3"/>
  <c r="G18" i="17" s="1"/>
  <c r="D96" i="3"/>
  <c r="D20" i="17" s="1"/>
  <c r="E50" i="3"/>
  <c r="E92" i="3"/>
  <c r="J48" i="3"/>
  <c r="J14" i="18" s="1"/>
  <c r="J90" i="3"/>
  <c r="J14" i="17" s="1"/>
  <c r="D90" i="3"/>
  <c r="H47" i="3"/>
  <c r="H13" i="18" s="1"/>
  <c r="H89" i="3"/>
  <c r="H13" i="17" s="1"/>
  <c r="J49" i="3"/>
  <c r="J91" i="3"/>
  <c r="J15" i="17" s="1"/>
  <c r="E48" i="3"/>
  <c r="E90" i="3"/>
  <c r="E14" i="17" s="1"/>
  <c r="H44" i="3"/>
  <c r="H86" i="3"/>
  <c r="H10" i="17" s="1"/>
  <c r="H52" i="3"/>
  <c r="H73" i="3"/>
  <c r="H18" i="16" s="1"/>
  <c r="H94" i="3"/>
  <c r="H18" i="17" s="1"/>
  <c r="K48" i="3"/>
  <c r="K14" i="18" s="1"/>
  <c r="K90" i="3"/>
  <c r="K14" i="17" s="1"/>
  <c r="G66" i="3"/>
  <c r="G11" i="16" s="1"/>
  <c r="G88" i="3"/>
  <c r="G12" i="17" s="1"/>
  <c r="E42" i="3"/>
  <c r="E63" i="3"/>
  <c r="E84" i="3"/>
  <c r="H46" i="3"/>
  <c r="H88" i="3"/>
  <c r="H12" i="17" s="1"/>
  <c r="K50" i="3"/>
  <c r="K71" i="3"/>
  <c r="K16" i="16" s="1"/>
  <c r="K92" i="3"/>
  <c r="K16" i="17" s="1"/>
  <c r="D49" i="3"/>
  <c r="D91" i="3"/>
  <c r="D15" i="17" s="1"/>
  <c r="G53" i="3"/>
  <c r="G74" i="3"/>
  <c r="G19" i="16" s="1"/>
  <c r="K85" i="3"/>
  <c r="K93" i="3"/>
  <c r="K17" i="17" s="1"/>
  <c r="E52" i="3"/>
  <c r="E94" i="3"/>
  <c r="E18" i="17" s="1"/>
  <c r="G54" i="3"/>
  <c r="G20" i="18" s="1"/>
  <c r="G96" i="3"/>
  <c r="G20" i="17" s="1"/>
  <c r="K44" i="3"/>
  <c r="K86" i="3"/>
  <c r="K10" i="17" s="1"/>
  <c r="E85" i="3"/>
  <c r="G92" i="3"/>
  <c r="G16" i="17" s="1"/>
  <c r="H54" i="3"/>
  <c r="H20" i="18" s="1"/>
  <c r="H96" i="3"/>
  <c r="H20" i="17" s="1"/>
  <c r="H55" i="3"/>
  <c r="H97" i="3"/>
  <c r="H21" i="17" s="1"/>
  <c r="E44" i="3"/>
  <c r="E86" i="3"/>
  <c r="E10" i="17" s="1"/>
  <c r="H48" i="3"/>
  <c r="H69" i="3"/>
  <c r="H14" i="16" s="1"/>
  <c r="H90" i="3"/>
  <c r="H14" i="17" s="1"/>
  <c r="K52" i="3"/>
  <c r="K94" i="3"/>
  <c r="K18" i="17" s="1"/>
  <c r="E71" i="3"/>
  <c r="E93" i="3"/>
  <c r="E17" i="17" s="1"/>
  <c r="G86" i="3"/>
  <c r="G10" i="17" s="1"/>
  <c r="J88" i="3"/>
  <c r="J12" i="17" s="1"/>
  <c r="J96" i="3"/>
  <c r="J20" i="17" s="1"/>
  <c r="K42" i="3"/>
  <c r="K8" i="18" s="1"/>
  <c r="K84" i="3"/>
  <c r="K8" i="17" s="1"/>
  <c r="K92" i="17" s="1"/>
  <c r="D72" i="3"/>
  <c r="D64" i="3"/>
  <c r="J72" i="3"/>
  <c r="J17" i="16" s="1"/>
  <c r="D87" i="3"/>
  <c r="D11" i="17" s="1"/>
  <c r="D95" i="3"/>
  <c r="D19" i="17" s="1"/>
  <c r="G85" i="3"/>
  <c r="G9" i="17" s="1"/>
  <c r="G89" i="3"/>
  <c r="G13" i="17" s="1"/>
  <c r="G93" i="3"/>
  <c r="G17" i="17" s="1"/>
  <c r="G97" i="3"/>
  <c r="G21" i="17" s="1"/>
  <c r="J87" i="3"/>
  <c r="J11" i="17" s="1"/>
  <c r="J95" i="3"/>
  <c r="J19" i="17" s="1"/>
  <c r="D68" i="3"/>
  <c r="K74" i="3"/>
  <c r="K19" i="16" s="1"/>
  <c r="E87" i="3"/>
  <c r="E91" i="3"/>
  <c r="E95" i="3"/>
  <c r="H85" i="3"/>
  <c r="H9" i="17" s="1"/>
  <c r="H93" i="3"/>
  <c r="H17" i="17" s="1"/>
  <c r="K87" i="3"/>
  <c r="K11" i="17" s="1"/>
  <c r="K91" i="3"/>
  <c r="K15" i="17" s="1"/>
  <c r="K95" i="3"/>
  <c r="K19" i="17" s="1"/>
  <c r="G70" i="3"/>
  <c r="G15" i="16" s="1"/>
  <c r="D63" i="3"/>
  <c r="D8" i="16" s="1"/>
  <c r="D67" i="3"/>
  <c r="D12" i="16" s="1"/>
  <c r="D71" i="3"/>
  <c r="D16" i="16" s="1"/>
  <c r="D75" i="3"/>
  <c r="D20" i="16" s="1"/>
  <c r="G65" i="3"/>
  <c r="G69" i="3"/>
  <c r="G14" i="16" s="1"/>
  <c r="G73" i="3"/>
  <c r="G18" i="16" s="1"/>
  <c r="J63" i="3"/>
  <c r="J67" i="3"/>
  <c r="J12" i="16" s="1"/>
  <c r="J71" i="3"/>
  <c r="J16" i="16" s="1"/>
  <c r="J75" i="3"/>
  <c r="J20" i="16" s="1"/>
  <c r="E64" i="3"/>
  <c r="E9" i="16" s="1"/>
  <c r="E68" i="3"/>
  <c r="E13" i="16" s="1"/>
  <c r="E72" i="3"/>
  <c r="E76" i="3"/>
  <c r="H66" i="3"/>
  <c r="H11" i="16" s="1"/>
  <c r="H70" i="3"/>
  <c r="H15" i="16" s="1"/>
  <c r="H74" i="3"/>
  <c r="H19" i="16" s="1"/>
  <c r="K64" i="3"/>
  <c r="K9" i="16" s="1"/>
  <c r="K68" i="3"/>
  <c r="K13" i="16" s="1"/>
  <c r="K72" i="3"/>
  <c r="K76" i="3"/>
  <c r="K21" i="16" s="1"/>
  <c r="E75" i="3"/>
  <c r="K75" i="3"/>
  <c r="K20" i="16" s="1"/>
  <c r="D65" i="3"/>
  <c r="D10" i="16" s="1"/>
  <c r="D69" i="3"/>
  <c r="D14" i="16" s="1"/>
  <c r="D73" i="3"/>
  <c r="D18" i="16" s="1"/>
  <c r="G63" i="3"/>
  <c r="G8" i="16" s="1"/>
  <c r="G67" i="3"/>
  <c r="G12" i="16" s="1"/>
  <c r="G71" i="3"/>
  <c r="G16" i="16" s="1"/>
  <c r="G75" i="3"/>
  <c r="G20" i="16" s="1"/>
  <c r="J65" i="3"/>
  <c r="J10" i="16" s="1"/>
  <c r="J69" i="3"/>
  <c r="J14" i="16" s="1"/>
  <c r="J73" i="3"/>
  <c r="J18" i="16" s="1"/>
  <c r="E65" i="3"/>
  <c r="E69" i="3"/>
  <c r="E73" i="3"/>
  <c r="H63" i="3"/>
  <c r="H8" i="16" s="1"/>
  <c r="H67" i="3"/>
  <c r="H12" i="16" s="1"/>
  <c r="H71" i="3"/>
  <c r="H16" i="16" s="1"/>
  <c r="H75" i="3"/>
  <c r="H20" i="16" s="1"/>
  <c r="K65" i="3"/>
  <c r="K10" i="16" s="1"/>
  <c r="K69" i="3"/>
  <c r="K14" i="16" s="1"/>
  <c r="K73" i="3"/>
  <c r="K18" i="16" s="1"/>
  <c r="E67" i="3"/>
  <c r="K67" i="3"/>
  <c r="K12" i="16" s="1"/>
  <c r="D66" i="3"/>
  <c r="D11" i="16" s="1"/>
  <c r="D70" i="3"/>
  <c r="D15" i="16" s="1"/>
  <c r="D74" i="3"/>
  <c r="D19" i="16" s="1"/>
  <c r="G64" i="3"/>
  <c r="G9" i="16" s="1"/>
  <c r="G68" i="3"/>
  <c r="G13" i="16" s="1"/>
  <c r="G72" i="3"/>
  <c r="G17" i="16" s="1"/>
  <c r="G76" i="3"/>
  <c r="G21" i="16" s="1"/>
  <c r="J66" i="3"/>
  <c r="J11" i="16" s="1"/>
  <c r="J70" i="3"/>
  <c r="J15" i="16" s="1"/>
  <c r="J74" i="3"/>
  <c r="J19" i="16" s="1"/>
  <c r="E66" i="3"/>
  <c r="E70" i="3"/>
  <c r="E74" i="3"/>
  <c r="H64" i="3"/>
  <c r="H9" i="16" s="1"/>
  <c r="H68" i="3"/>
  <c r="H13" i="16" s="1"/>
  <c r="H72" i="3"/>
  <c r="H17" i="16" s="1"/>
  <c r="H76" i="3"/>
  <c r="H21" i="16" s="1"/>
  <c r="F30" i="3"/>
  <c r="I46" i="3" l="1"/>
  <c r="C51" i="3"/>
  <c r="I45" i="3"/>
  <c r="C43" i="3"/>
  <c r="I77" i="19"/>
  <c r="I98" i="19"/>
  <c r="I119" i="19"/>
  <c r="C46" i="3"/>
  <c r="C54" i="3"/>
  <c r="H100" i="16"/>
  <c r="H121" i="16"/>
  <c r="D119" i="16"/>
  <c r="D98" i="16"/>
  <c r="E93" i="16"/>
  <c r="E114" i="16"/>
  <c r="K99" i="17"/>
  <c r="K120" i="17"/>
  <c r="G93" i="17"/>
  <c r="G114" i="17"/>
  <c r="G104" i="17"/>
  <c r="G125" i="17"/>
  <c r="K105" i="17"/>
  <c r="K126" i="17"/>
  <c r="J97" i="17"/>
  <c r="J118" i="17"/>
  <c r="V102" i="19"/>
  <c r="V123" i="19"/>
  <c r="K93" i="19"/>
  <c r="K114" i="19"/>
  <c r="G114" i="19"/>
  <c r="G93" i="19"/>
  <c r="G121" i="19"/>
  <c r="G100" i="19"/>
  <c r="G92" i="19"/>
  <c r="G113" i="19"/>
  <c r="J95" i="19"/>
  <c r="J116" i="19"/>
  <c r="D116" i="19"/>
  <c r="D95" i="19"/>
  <c r="E104" i="19"/>
  <c r="E125" i="19"/>
  <c r="G94" i="19"/>
  <c r="G115" i="19"/>
  <c r="D96" i="19"/>
  <c r="D117" i="19"/>
  <c r="G118" i="19"/>
  <c r="F118" i="19" s="1"/>
  <c r="G97" i="19"/>
  <c r="F97" i="19" s="1"/>
  <c r="S119" i="19"/>
  <c r="S98" i="19"/>
  <c r="K114" i="18"/>
  <c r="K93" i="18"/>
  <c r="S97" i="19"/>
  <c r="S118" i="19"/>
  <c r="AR121" i="19"/>
  <c r="AR100" i="19"/>
  <c r="G30" i="18"/>
  <c r="G114" i="18"/>
  <c r="G93" i="18"/>
  <c r="G121" i="18"/>
  <c r="G100" i="18"/>
  <c r="G113" i="18"/>
  <c r="G92" i="18"/>
  <c r="J116" i="18"/>
  <c r="J95" i="18"/>
  <c r="D95" i="18"/>
  <c r="D116" i="18"/>
  <c r="E125" i="18"/>
  <c r="E104" i="18"/>
  <c r="G115" i="18"/>
  <c r="G94" i="18"/>
  <c r="D117" i="18"/>
  <c r="D96" i="18"/>
  <c r="G118" i="18"/>
  <c r="G97" i="18"/>
  <c r="D95" i="17"/>
  <c r="D116" i="17"/>
  <c r="H98" i="16"/>
  <c r="H119" i="16"/>
  <c r="E102" i="17"/>
  <c r="E123" i="17"/>
  <c r="G119" i="17"/>
  <c r="G98" i="17"/>
  <c r="H100" i="17"/>
  <c r="H121" i="17"/>
  <c r="J115" i="17"/>
  <c r="J94" i="17"/>
  <c r="P102" i="19"/>
  <c r="P123" i="19"/>
  <c r="U120" i="19"/>
  <c r="U99" i="19"/>
  <c r="AD118" i="19"/>
  <c r="AD97" i="19"/>
  <c r="Z99" i="19"/>
  <c r="Z120" i="19"/>
  <c r="K92" i="19"/>
  <c r="K113" i="19"/>
  <c r="I15" i="19"/>
  <c r="K99" i="19"/>
  <c r="I99" i="19" s="1"/>
  <c r="K120" i="19"/>
  <c r="I120" i="19" s="1"/>
  <c r="C15" i="19"/>
  <c r="E99" i="19"/>
  <c r="C99" i="19" s="1"/>
  <c r="E120" i="19"/>
  <c r="C120" i="19" s="1"/>
  <c r="J104" i="19"/>
  <c r="J125" i="19"/>
  <c r="AL119" i="19"/>
  <c r="AL98" i="19"/>
  <c r="H101" i="19"/>
  <c r="H122" i="19"/>
  <c r="K117" i="19"/>
  <c r="K96" i="19"/>
  <c r="E96" i="19"/>
  <c r="E117" i="19"/>
  <c r="P100" i="19"/>
  <c r="P121" i="19"/>
  <c r="K124" i="19"/>
  <c r="K103" i="19"/>
  <c r="E124" i="19"/>
  <c r="E103" i="19"/>
  <c r="D115" i="16"/>
  <c r="D94" i="16"/>
  <c r="K95" i="17"/>
  <c r="K116" i="17"/>
  <c r="J121" i="17"/>
  <c r="J100" i="17"/>
  <c r="J100" i="16"/>
  <c r="J121" i="16"/>
  <c r="G118" i="16"/>
  <c r="G97" i="16"/>
  <c r="K120" i="16"/>
  <c r="K99" i="16"/>
  <c r="K96" i="18"/>
  <c r="K117" i="18"/>
  <c r="E117" i="18"/>
  <c r="E96" i="18"/>
  <c r="K103" i="18"/>
  <c r="K124" i="18"/>
  <c r="E124" i="18"/>
  <c r="E103" i="18"/>
  <c r="AO98" i="19"/>
  <c r="AO119" i="19"/>
  <c r="H98" i="17"/>
  <c r="H119" i="17"/>
  <c r="E94" i="17"/>
  <c r="E115" i="17"/>
  <c r="K122" i="17"/>
  <c r="K101" i="17"/>
  <c r="G96" i="17"/>
  <c r="G117" i="17"/>
  <c r="H118" i="18"/>
  <c r="H97" i="18"/>
  <c r="K104" i="17"/>
  <c r="K125" i="17"/>
  <c r="V115" i="19"/>
  <c r="V94" i="19"/>
  <c r="AA102" i="19"/>
  <c r="AA123" i="19"/>
  <c r="J105" i="19"/>
  <c r="J126" i="19"/>
  <c r="D126" i="19"/>
  <c r="D105" i="19"/>
  <c r="J117" i="19"/>
  <c r="J96" i="19"/>
  <c r="H114" i="19"/>
  <c r="H93" i="19"/>
  <c r="J123" i="19"/>
  <c r="I123" i="19" s="1"/>
  <c r="J102" i="19"/>
  <c r="I102" i="19" s="1"/>
  <c r="D123" i="19"/>
  <c r="C123" i="19" s="1"/>
  <c r="D102" i="19"/>
  <c r="C102" i="19" s="1"/>
  <c r="K95" i="19"/>
  <c r="K116" i="19"/>
  <c r="E116" i="19"/>
  <c r="E95" i="19"/>
  <c r="AD98" i="19"/>
  <c r="AD119" i="19"/>
  <c r="D124" i="17"/>
  <c r="D103" i="17"/>
  <c r="J93" i="16"/>
  <c r="J114" i="16"/>
  <c r="AG94" i="19"/>
  <c r="AG115" i="19"/>
  <c r="AF120" i="19"/>
  <c r="AF99" i="19"/>
  <c r="G124" i="19"/>
  <c r="G103" i="19"/>
  <c r="AO96" i="19"/>
  <c r="AO117" i="19"/>
  <c r="J105" i="18"/>
  <c r="J126" i="18"/>
  <c r="D126" i="18"/>
  <c r="D105" i="18"/>
  <c r="J96" i="18"/>
  <c r="J117" i="18"/>
  <c r="P98" i="19"/>
  <c r="P119" i="19"/>
  <c r="H114" i="18"/>
  <c r="H93" i="18"/>
  <c r="J123" i="18"/>
  <c r="J102" i="18"/>
  <c r="D123" i="18"/>
  <c r="D102" i="18"/>
  <c r="K116" i="18"/>
  <c r="K95" i="18"/>
  <c r="E116" i="18"/>
  <c r="E95" i="18"/>
  <c r="J105" i="16"/>
  <c r="J126" i="16"/>
  <c r="AO118" i="19"/>
  <c r="AO97" i="19"/>
  <c r="E120" i="18"/>
  <c r="E99" i="18"/>
  <c r="H101" i="18"/>
  <c r="H122" i="18"/>
  <c r="G114" i="16"/>
  <c r="G93" i="16"/>
  <c r="J123" i="16"/>
  <c r="J102" i="16"/>
  <c r="K97" i="16"/>
  <c r="K118" i="16"/>
  <c r="G98" i="16"/>
  <c r="G119" i="16"/>
  <c r="K113" i="17"/>
  <c r="H126" i="17"/>
  <c r="H105" i="17"/>
  <c r="G103" i="16"/>
  <c r="G124" i="16"/>
  <c r="K119" i="17"/>
  <c r="K98" i="17"/>
  <c r="J98" i="17"/>
  <c r="J119" i="17"/>
  <c r="H120" i="17"/>
  <c r="H99" i="17"/>
  <c r="G99" i="17"/>
  <c r="G120" i="17"/>
  <c r="AR115" i="19"/>
  <c r="AR94" i="19"/>
  <c r="G103" i="17"/>
  <c r="G124" i="17"/>
  <c r="U98" i="19"/>
  <c r="U119" i="19"/>
  <c r="J97" i="19"/>
  <c r="J118" i="19"/>
  <c r="D118" i="19"/>
  <c r="D97" i="19"/>
  <c r="AD123" i="19"/>
  <c r="AD102" i="19"/>
  <c r="AA119" i="19"/>
  <c r="AA98" i="19"/>
  <c r="G120" i="19"/>
  <c r="G99" i="19"/>
  <c r="J115" i="19"/>
  <c r="I115" i="19" s="1"/>
  <c r="J94" i="19"/>
  <c r="I94" i="19" s="1"/>
  <c r="D94" i="19"/>
  <c r="C94" i="19" s="1"/>
  <c r="D115" i="19"/>
  <c r="C115" i="19" s="1"/>
  <c r="AL121" i="19"/>
  <c r="AL100" i="19"/>
  <c r="J101" i="19"/>
  <c r="J122" i="19"/>
  <c r="D122" i="19"/>
  <c r="D101" i="19"/>
  <c r="G117" i="19"/>
  <c r="F117" i="19" s="1"/>
  <c r="G96" i="19"/>
  <c r="F96" i="19" s="1"/>
  <c r="K96" i="17"/>
  <c r="K117" i="17"/>
  <c r="K113" i="16"/>
  <c r="K92" i="16"/>
  <c r="D120" i="16"/>
  <c r="D99" i="16"/>
  <c r="D116" i="16"/>
  <c r="D95" i="16"/>
  <c r="J119" i="16"/>
  <c r="J98" i="16"/>
  <c r="K114" i="16"/>
  <c r="K93" i="16"/>
  <c r="K124" i="16"/>
  <c r="K103" i="16"/>
  <c r="K92" i="18"/>
  <c r="K113" i="18"/>
  <c r="K119" i="18"/>
  <c r="K98" i="18"/>
  <c r="J119" i="18"/>
  <c r="J98" i="18"/>
  <c r="J97" i="16"/>
  <c r="J118" i="16"/>
  <c r="AL113" i="19"/>
  <c r="AL92" i="19"/>
  <c r="G116" i="19"/>
  <c r="G95" i="19"/>
  <c r="J118" i="18"/>
  <c r="J97" i="18"/>
  <c r="D118" i="18"/>
  <c r="D97" i="18"/>
  <c r="G120" i="18"/>
  <c r="G99" i="18"/>
  <c r="J94" i="18"/>
  <c r="J115" i="18"/>
  <c r="D115" i="18"/>
  <c r="D94" i="18"/>
  <c r="AA121" i="19"/>
  <c r="AA100" i="19"/>
  <c r="J101" i="18"/>
  <c r="J122" i="18"/>
  <c r="D101" i="18"/>
  <c r="D122" i="18"/>
  <c r="G96" i="18"/>
  <c r="G117" i="18"/>
  <c r="F104" i="19"/>
  <c r="J95" i="16"/>
  <c r="J116" i="16"/>
  <c r="G126" i="16"/>
  <c r="G105" i="16"/>
  <c r="H117" i="16"/>
  <c r="H96" i="16"/>
  <c r="J101" i="16"/>
  <c r="J122" i="16"/>
  <c r="K126" i="16"/>
  <c r="K105" i="16"/>
  <c r="D103" i="16"/>
  <c r="D124" i="16"/>
  <c r="G123" i="16"/>
  <c r="G102" i="16"/>
  <c r="H122" i="16"/>
  <c r="H101" i="16"/>
  <c r="H118" i="16"/>
  <c r="H97" i="16"/>
  <c r="H93" i="16"/>
  <c r="H114" i="16"/>
  <c r="K96" i="16"/>
  <c r="K117" i="16"/>
  <c r="J115" i="16"/>
  <c r="J94" i="16"/>
  <c r="H103" i="16"/>
  <c r="H124" i="16"/>
  <c r="D125" i="16"/>
  <c r="D104" i="16"/>
  <c r="J125" i="17"/>
  <c r="J104" i="17"/>
  <c r="H125" i="17"/>
  <c r="H104" i="17"/>
  <c r="D120" i="17"/>
  <c r="D99" i="17"/>
  <c r="H123" i="17"/>
  <c r="H102" i="17"/>
  <c r="J102" i="17"/>
  <c r="J123" i="17"/>
  <c r="H116" i="17"/>
  <c r="H95" i="17"/>
  <c r="R125" i="19"/>
  <c r="R104" i="19"/>
  <c r="AA113" i="19"/>
  <c r="AA92" i="19"/>
  <c r="G116" i="18"/>
  <c r="G95" i="18"/>
  <c r="AD117" i="19"/>
  <c r="AD96" i="19"/>
  <c r="AF98" i="19"/>
  <c r="AF119" i="19"/>
  <c r="H103" i="19"/>
  <c r="H124" i="19"/>
  <c r="K105" i="19"/>
  <c r="K126" i="19"/>
  <c r="E126" i="19"/>
  <c r="E105" i="19"/>
  <c r="H121" i="19"/>
  <c r="H100" i="19"/>
  <c r="D100" i="19"/>
  <c r="C100" i="19" s="1"/>
  <c r="D121" i="19"/>
  <c r="C121" i="19" s="1"/>
  <c r="K104" i="19"/>
  <c r="K125" i="19"/>
  <c r="J93" i="19"/>
  <c r="J114" i="19"/>
  <c r="D114" i="19"/>
  <c r="D93" i="19"/>
  <c r="AA115" i="19"/>
  <c r="AA94" i="19"/>
  <c r="H101" i="17"/>
  <c r="H122" i="17"/>
  <c r="J96" i="16"/>
  <c r="J117" i="16"/>
  <c r="H113" i="17"/>
  <c r="H92" i="17"/>
  <c r="K118" i="17"/>
  <c r="K97" i="17"/>
  <c r="H99" i="16"/>
  <c r="H120" i="16"/>
  <c r="D100" i="16"/>
  <c r="D121" i="16"/>
  <c r="J124" i="17"/>
  <c r="J103" i="17"/>
  <c r="H125" i="18"/>
  <c r="H104" i="18"/>
  <c r="P113" i="19"/>
  <c r="P92" i="19"/>
  <c r="H103" i="18"/>
  <c r="H124" i="18"/>
  <c r="V98" i="19"/>
  <c r="V119" i="19"/>
  <c r="AO123" i="19"/>
  <c r="AO102" i="19"/>
  <c r="K105" i="18"/>
  <c r="K126" i="18"/>
  <c r="E105" i="18"/>
  <c r="E126" i="18"/>
  <c r="H100" i="18"/>
  <c r="H121" i="18"/>
  <c r="D100" i="18"/>
  <c r="D121" i="18"/>
  <c r="K125" i="18"/>
  <c r="K104" i="18"/>
  <c r="J114" i="17"/>
  <c r="J93" i="17"/>
  <c r="D93" i="18"/>
  <c r="D114" i="18"/>
  <c r="J99" i="17"/>
  <c r="J120" i="17"/>
  <c r="H113" i="16"/>
  <c r="H92" i="16"/>
  <c r="K125" i="16"/>
  <c r="K104" i="16"/>
  <c r="J125" i="18"/>
  <c r="J104" i="18"/>
  <c r="H123" i="16"/>
  <c r="H102" i="16"/>
  <c r="S105" i="19"/>
  <c r="S126" i="19"/>
  <c r="H116" i="16"/>
  <c r="H95" i="16"/>
  <c r="D117" i="16"/>
  <c r="D96" i="16"/>
  <c r="J116" i="17"/>
  <c r="J95" i="17"/>
  <c r="G94" i="17"/>
  <c r="G115" i="17"/>
  <c r="G100" i="17"/>
  <c r="G121" i="17"/>
  <c r="F121" i="17" s="1"/>
  <c r="K121" i="17"/>
  <c r="K100" i="17"/>
  <c r="D125" i="17"/>
  <c r="D104" i="17"/>
  <c r="G113" i="17"/>
  <c r="G92" i="17"/>
  <c r="J105" i="17"/>
  <c r="J126" i="17"/>
  <c r="AC104" i="19"/>
  <c r="AC125" i="19"/>
  <c r="E122" i="18"/>
  <c r="E101" i="18"/>
  <c r="H116" i="19"/>
  <c r="H95" i="19"/>
  <c r="S102" i="19"/>
  <c r="S123" i="19"/>
  <c r="K97" i="19"/>
  <c r="K118" i="19"/>
  <c r="E97" i="19"/>
  <c r="E118" i="19"/>
  <c r="H92" i="19"/>
  <c r="H113" i="19"/>
  <c r="D92" i="19"/>
  <c r="C92" i="19" s="1"/>
  <c r="D113" i="19"/>
  <c r="C113" i="19" s="1"/>
  <c r="D98" i="19"/>
  <c r="C98" i="19" s="1"/>
  <c r="D119" i="19"/>
  <c r="C119" i="19" s="1"/>
  <c r="H99" i="19"/>
  <c r="H120" i="19"/>
  <c r="J121" i="19"/>
  <c r="I121" i="19" s="1"/>
  <c r="J100" i="19"/>
  <c r="I100" i="19" s="1"/>
  <c r="G104" i="18"/>
  <c r="G125" i="18"/>
  <c r="H97" i="17"/>
  <c r="H118" i="17"/>
  <c r="H105" i="16"/>
  <c r="H126" i="16"/>
  <c r="J113" i="17"/>
  <c r="S117" i="19"/>
  <c r="S96" i="19"/>
  <c r="G96" i="16"/>
  <c r="G117" i="16"/>
  <c r="D113" i="16"/>
  <c r="D92" i="16"/>
  <c r="D71" i="16"/>
  <c r="G126" i="17"/>
  <c r="G105" i="17"/>
  <c r="E122" i="17"/>
  <c r="E101" i="17"/>
  <c r="K121" i="16"/>
  <c r="K100" i="16"/>
  <c r="H94" i="17"/>
  <c r="H115" i="17"/>
  <c r="G123" i="17"/>
  <c r="G102" i="17"/>
  <c r="AD105" i="19"/>
  <c r="AD126" i="19"/>
  <c r="E114" i="19"/>
  <c r="E93" i="19"/>
  <c r="V100" i="19"/>
  <c r="V121" i="19"/>
  <c r="AO125" i="19"/>
  <c r="AO104" i="19"/>
  <c r="H116" i="18"/>
  <c r="H95" i="18"/>
  <c r="AG98" i="19"/>
  <c r="AG119" i="19"/>
  <c r="K118" i="18"/>
  <c r="K97" i="18"/>
  <c r="E118" i="18"/>
  <c r="E97" i="18"/>
  <c r="H92" i="18"/>
  <c r="H113" i="18"/>
  <c r="D98" i="18"/>
  <c r="D119" i="18"/>
  <c r="H120" i="18"/>
  <c r="H99" i="18"/>
  <c r="J100" i="18"/>
  <c r="J121" i="18"/>
  <c r="AL94" i="19"/>
  <c r="AL115" i="19"/>
  <c r="J104" i="16"/>
  <c r="J125" i="16"/>
  <c r="AL123" i="19"/>
  <c r="AL102" i="19"/>
  <c r="G101" i="16"/>
  <c r="G122" i="16"/>
  <c r="H114" i="17"/>
  <c r="H93" i="17"/>
  <c r="F93" i="17" s="1"/>
  <c r="O99" i="19"/>
  <c r="O120" i="19"/>
  <c r="K120" i="18"/>
  <c r="K99" i="18"/>
  <c r="G95" i="16"/>
  <c r="G116" i="16"/>
  <c r="G125" i="16"/>
  <c r="G104" i="16"/>
  <c r="J96" i="17"/>
  <c r="J117" i="17"/>
  <c r="E122" i="19"/>
  <c r="E101" i="19"/>
  <c r="K102" i="16"/>
  <c r="K123" i="16"/>
  <c r="G121" i="16"/>
  <c r="G100" i="16"/>
  <c r="K119" i="16"/>
  <c r="K98" i="16"/>
  <c r="J124" i="16"/>
  <c r="J103" i="16"/>
  <c r="K115" i="16"/>
  <c r="K94" i="16"/>
  <c r="G113" i="16"/>
  <c r="G92" i="16"/>
  <c r="G120" i="16"/>
  <c r="G99" i="16"/>
  <c r="G101" i="17"/>
  <c r="G122" i="17"/>
  <c r="K115" i="17"/>
  <c r="K94" i="17"/>
  <c r="G116" i="17"/>
  <c r="G95" i="17"/>
  <c r="K116" i="16"/>
  <c r="K95" i="16"/>
  <c r="J122" i="17"/>
  <c r="J101" i="17"/>
  <c r="AG123" i="19"/>
  <c r="AG102" i="19"/>
  <c r="K101" i="19"/>
  <c r="K122" i="19"/>
  <c r="AO105" i="19"/>
  <c r="AO126" i="19"/>
  <c r="E114" i="18"/>
  <c r="E93" i="18"/>
  <c r="AD125" i="19"/>
  <c r="AD104" i="19"/>
  <c r="G122" i="19"/>
  <c r="G101" i="19"/>
  <c r="H115" i="19"/>
  <c r="H94" i="19"/>
  <c r="J124" i="19"/>
  <c r="J103" i="19"/>
  <c r="D103" i="19"/>
  <c r="D124" i="19"/>
  <c r="G119" i="19"/>
  <c r="F119" i="19" s="1"/>
  <c r="G98" i="19"/>
  <c r="F98" i="19" s="1"/>
  <c r="G102" i="19"/>
  <c r="F102" i="19" s="1"/>
  <c r="G123" i="19"/>
  <c r="F123" i="19" s="1"/>
  <c r="D104" i="19"/>
  <c r="D125" i="19"/>
  <c r="G126" i="19"/>
  <c r="F126" i="19" s="1"/>
  <c r="G105" i="19"/>
  <c r="F105" i="19" s="1"/>
  <c r="J92" i="19"/>
  <c r="I92" i="19" s="1"/>
  <c r="J113" i="19"/>
  <c r="I113" i="19" s="1"/>
  <c r="J120" i="16"/>
  <c r="J99" i="16"/>
  <c r="H125" i="16"/>
  <c r="H104" i="16"/>
  <c r="D123" i="16"/>
  <c r="D102" i="16"/>
  <c r="E118" i="16"/>
  <c r="E97" i="16"/>
  <c r="K124" i="17"/>
  <c r="K103" i="17"/>
  <c r="G118" i="17"/>
  <c r="G97" i="17"/>
  <c r="K102" i="17"/>
  <c r="K123" i="17"/>
  <c r="H96" i="17"/>
  <c r="H117" i="17"/>
  <c r="E98" i="17"/>
  <c r="E119" i="17"/>
  <c r="D96" i="17"/>
  <c r="D117" i="17"/>
  <c r="AR123" i="19"/>
  <c r="AR102" i="19"/>
  <c r="K101" i="18"/>
  <c r="K122" i="18"/>
  <c r="AG121" i="19"/>
  <c r="AG100" i="19"/>
  <c r="S104" i="19"/>
  <c r="S125" i="19"/>
  <c r="G122" i="18"/>
  <c r="G101" i="18"/>
  <c r="AR98" i="19"/>
  <c r="AR119" i="19"/>
  <c r="H115" i="16"/>
  <c r="H94" i="16"/>
  <c r="J124" i="18"/>
  <c r="J103" i="18"/>
  <c r="D124" i="18"/>
  <c r="D103" i="18"/>
  <c r="G98" i="18"/>
  <c r="G119" i="18"/>
  <c r="G123" i="18"/>
  <c r="G102" i="18"/>
  <c r="D125" i="18"/>
  <c r="D104" i="18"/>
  <c r="G105" i="18"/>
  <c r="G126" i="18"/>
  <c r="J92" i="18"/>
  <c r="J113" i="18"/>
  <c r="P94" i="19"/>
  <c r="P115" i="19"/>
  <c r="I47" i="3"/>
  <c r="F47" i="3"/>
  <c r="C47" i="3"/>
  <c r="I53" i="3"/>
  <c r="C45" i="3"/>
  <c r="F49" i="3"/>
  <c r="F51" i="3"/>
  <c r="F45" i="3"/>
  <c r="I54" i="3"/>
  <c r="E1" i="19"/>
  <c r="O74" i="3"/>
  <c r="E19" i="16"/>
  <c r="G76" i="16"/>
  <c r="F13" i="16"/>
  <c r="G55" i="16"/>
  <c r="G34" i="16"/>
  <c r="R13" i="16"/>
  <c r="O65" i="3"/>
  <c r="E10" i="16"/>
  <c r="C10" i="16" s="1"/>
  <c r="O11" i="16"/>
  <c r="D32" i="16"/>
  <c r="D53" i="16"/>
  <c r="D74" i="16"/>
  <c r="G41" i="16"/>
  <c r="R20" i="16"/>
  <c r="G62" i="16"/>
  <c r="F20" i="16"/>
  <c r="G83" i="16"/>
  <c r="O76" i="3"/>
  <c r="E21" i="16"/>
  <c r="K40" i="16"/>
  <c r="K82" i="16"/>
  <c r="K61" i="16"/>
  <c r="V19" i="16"/>
  <c r="AG14" i="18"/>
  <c r="V14" i="18"/>
  <c r="AR14" i="18"/>
  <c r="K56" i="18"/>
  <c r="K35" i="18"/>
  <c r="K77" i="18"/>
  <c r="R15" i="17"/>
  <c r="G78" i="17"/>
  <c r="G57" i="17"/>
  <c r="F15" i="17"/>
  <c r="G36" i="17"/>
  <c r="AG60" i="19"/>
  <c r="AG39" i="19"/>
  <c r="AG81" i="19"/>
  <c r="AL29" i="19"/>
  <c r="AL50" i="19"/>
  <c r="AL71" i="19"/>
  <c r="P17" i="18"/>
  <c r="AL17" i="18"/>
  <c r="E38" i="18"/>
  <c r="AA17" i="18"/>
  <c r="E59" i="18"/>
  <c r="E80" i="18"/>
  <c r="O57" i="19"/>
  <c r="AK15" i="19"/>
  <c r="O36" i="19"/>
  <c r="O78" i="19"/>
  <c r="V79" i="19"/>
  <c r="V58" i="19"/>
  <c r="V37" i="19"/>
  <c r="I56" i="19"/>
  <c r="S83" i="19"/>
  <c r="S62" i="19"/>
  <c r="S41" i="19"/>
  <c r="P77" i="19"/>
  <c r="P56" i="19"/>
  <c r="P35" i="19"/>
  <c r="H34" i="16"/>
  <c r="S13" i="16"/>
  <c r="H76" i="16"/>
  <c r="H55" i="16"/>
  <c r="G63" i="16"/>
  <c r="G84" i="16"/>
  <c r="F21" i="16"/>
  <c r="R21" i="16"/>
  <c r="G42" i="16"/>
  <c r="O67" i="3"/>
  <c r="E12" i="16"/>
  <c r="O73" i="3"/>
  <c r="E18" i="16"/>
  <c r="R12" i="16"/>
  <c r="F12" i="16"/>
  <c r="G54" i="16"/>
  <c r="G75" i="16"/>
  <c r="G33" i="16"/>
  <c r="I72" i="3"/>
  <c r="K17" i="16"/>
  <c r="F65" i="3"/>
  <c r="G10" i="16"/>
  <c r="K32" i="17"/>
  <c r="V11" i="17"/>
  <c r="K74" i="17"/>
  <c r="K53" i="17"/>
  <c r="J38" i="16"/>
  <c r="J59" i="16"/>
  <c r="U17" i="16"/>
  <c r="J80" i="16"/>
  <c r="H81" i="16"/>
  <c r="H39" i="16"/>
  <c r="H60" i="16"/>
  <c r="S18" i="16"/>
  <c r="G81" i="17"/>
  <c r="G60" i="17"/>
  <c r="G39" i="17"/>
  <c r="R18" i="17"/>
  <c r="F18" i="17"/>
  <c r="O97" i="3"/>
  <c r="E21" i="17"/>
  <c r="U13" i="17"/>
  <c r="J55" i="17"/>
  <c r="J34" i="17"/>
  <c r="J76" i="17"/>
  <c r="I13" i="17"/>
  <c r="S11" i="17"/>
  <c r="H53" i="17"/>
  <c r="H74" i="17"/>
  <c r="H32" i="17"/>
  <c r="V39" i="19"/>
  <c r="V81" i="19"/>
  <c r="V60" i="19"/>
  <c r="AN20" i="19"/>
  <c r="R62" i="19"/>
  <c r="R41" i="19"/>
  <c r="R83" i="19"/>
  <c r="Q20" i="19"/>
  <c r="P81" i="19"/>
  <c r="P39" i="19"/>
  <c r="P60" i="19"/>
  <c r="P50" i="19"/>
  <c r="P29" i="19"/>
  <c r="P71" i="19"/>
  <c r="AL9" i="18"/>
  <c r="AA9" i="18"/>
  <c r="P9" i="18"/>
  <c r="E51" i="18"/>
  <c r="E30" i="18"/>
  <c r="E72" i="18"/>
  <c r="AO33" i="19"/>
  <c r="AO75" i="19"/>
  <c r="AO54" i="19"/>
  <c r="AG37" i="19"/>
  <c r="AG58" i="19"/>
  <c r="AG79" i="19"/>
  <c r="S19" i="18"/>
  <c r="AO19" i="18"/>
  <c r="AD19" i="18"/>
  <c r="H61" i="18"/>
  <c r="H82" i="18"/>
  <c r="H40" i="18"/>
  <c r="AF12" i="18"/>
  <c r="I12" i="18"/>
  <c r="J75" i="18"/>
  <c r="U12" i="18"/>
  <c r="J33" i="18"/>
  <c r="J54" i="18"/>
  <c r="S10" i="16"/>
  <c r="H73" i="16"/>
  <c r="H52" i="16"/>
  <c r="H31" i="16"/>
  <c r="I11" i="18"/>
  <c r="AF11" i="18"/>
  <c r="U11" i="18"/>
  <c r="J74" i="18"/>
  <c r="J53" i="18"/>
  <c r="J32" i="18"/>
  <c r="K75" i="18"/>
  <c r="AR12" i="18"/>
  <c r="AG12" i="18"/>
  <c r="V12" i="18"/>
  <c r="K33" i="18"/>
  <c r="K54" i="18"/>
  <c r="I51" i="3"/>
  <c r="F50" i="3"/>
  <c r="C55" i="3"/>
  <c r="H30" i="16"/>
  <c r="S9" i="16"/>
  <c r="H51" i="16"/>
  <c r="H72" i="16"/>
  <c r="G38" i="16"/>
  <c r="F17" i="16"/>
  <c r="G80" i="16"/>
  <c r="G59" i="16"/>
  <c r="R17" i="16"/>
  <c r="K60" i="16"/>
  <c r="K81" i="16"/>
  <c r="K39" i="16"/>
  <c r="V18" i="16"/>
  <c r="O69" i="3"/>
  <c r="E14" i="16"/>
  <c r="F8" i="16"/>
  <c r="G50" i="16"/>
  <c r="R8" i="16"/>
  <c r="G71" i="16"/>
  <c r="G29" i="16"/>
  <c r="K76" i="16"/>
  <c r="V13" i="16"/>
  <c r="K55" i="16"/>
  <c r="K34" i="16"/>
  <c r="E30" i="16"/>
  <c r="P9" i="16"/>
  <c r="E72" i="16"/>
  <c r="E51" i="16"/>
  <c r="D41" i="16"/>
  <c r="D62" i="16"/>
  <c r="D83" i="16"/>
  <c r="O20" i="16"/>
  <c r="H38" i="17"/>
  <c r="S17" i="17"/>
  <c r="H80" i="17"/>
  <c r="H59" i="17"/>
  <c r="I11" i="17"/>
  <c r="J74" i="17"/>
  <c r="J32" i="17"/>
  <c r="U11" i="17"/>
  <c r="J53" i="17"/>
  <c r="N64" i="3"/>
  <c r="D9" i="16"/>
  <c r="O71" i="3"/>
  <c r="E16" i="16"/>
  <c r="H42" i="17"/>
  <c r="H63" i="17"/>
  <c r="H84" i="17"/>
  <c r="S21" i="17"/>
  <c r="R20" i="17"/>
  <c r="F20" i="17"/>
  <c r="G41" i="17"/>
  <c r="G83" i="17"/>
  <c r="G62" i="17"/>
  <c r="D36" i="17"/>
  <c r="O15" i="17"/>
  <c r="D57" i="17"/>
  <c r="D78" i="17"/>
  <c r="O63" i="3"/>
  <c r="E8" i="16"/>
  <c r="F52" i="3"/>
  <c r="H18" i="18"/>
  <c r="AD13" i="18"/>
  <c r="AO13" i="18"/>
  <c r="H55" i="18"/>
  <c r="H34" i="18"/>
  <c r="S13" i="18"/>
  <c r="H76" i="18"/>
  <c r="G53" i="17"/>
  <c r="G74" i="17"/>
  <c r="F11" i="17"/>
  <c r="G32" i="17"/>
  <c r="R11" i="17"/>
  <c r="O89" i="3"/>
  <c r="E13" i="17"/>
  <c r="O88" i="3"/>
  <c r="E12" i="17"/>
  <c r="N85" i="3"/>
  <c r="D9" i="17"/>
  <c r="J63" i="16"/>
  <c r="J42" i="16"/>
  <c r="J84" i="16"/>
  <c r="I21" i="16"/>
  <c r="U21" i="16"/>
  <c r="N97" i="3"/>
  <c r="D21" i="17"/>
  <c r="AD63" i="19"/>
  <c r="AD42" i="19"/>
  <c r="AD84" i="19"/>
  <c r="AC19" i="19"/>
  <c r="G82" i="19"/>
  <c r="R19" i="19"/>
  <c r="G40" i="19"/>
  <c r="G61" i="19"/>
  <c r="F19" i="19"/>
  <c r="AF77" i="19"/>
  <c r="AF56" i="19"/>
  <c r="AF35" i="19"/>
  <c r="AE14" i="19"/>
  <c r="K78" i="19"/>
  <c r="I78" i="19" s="1"/>
  <c r="AR15" i="19"/>
  <c r="K36" i="19"/>
  <c r="V15" i="19"/>
  <c r="T15" i="19" s="1"/>
  <c r="K57" i="19"/>
  <c r="AG15" i="19"/>
  <c r="AE15" i="19" s="1"/>
  <c r="S11" i="19"/>
  <c r="AO11" i="19"/>
  <c r="AD11" i="19"/>
  <c r="H74" i="19"/>
  <c r="H32" i="19"/>
  <c r="H53" i="19"/>
  <c r="Z21" i="19"/>
  <c r="O21" i="19"/>
  <c r="C21" i="19"/>
  <c r="D63" i="19"/>
  <c r="D42" i="19"/>
  <c r="D84" i="19"/>
  <c r="AD60" i="19"/>
  <c r="AD39" i="19"/>
  <c r="AD81" i="19"/>
  <c r="G71" i="19"/>
  <c r="AC8" i="19"/>
  <c r="G29" i="19"/>
  <c r="F8" i="19"/>
  <c r="G1" i="19"/>
  <c r="G50" i="19"/>
  <c r="R8" i="19"/>
  <c r="K42" i="19"/>
  <c r="V21" i="19"/>
  <c r="K84" i="19"/>
  <c r="K63" i="19"/>
  <c r="AR21" i="19"/>
  <c r="AG21" i="19"/>
  <c r="H80" i="19"/>
  <c r="AO17" i="19"/>
  <c r="AD17" i="19"/>
  <c r="S17" i="19"/>
  <c r="H38" i="19"/>
  <c r="H59" i="19"/>
  <c r="E34" i="19"/>
  <c r="AL13" i="19"/>
  <c r="AA13" i="19"/>
  <c r="E76" i="19"/>
  <c r="P13" i="19"/>
  <c r="E55" i="19"/>
  <c r="J81" i="19"/>
  <c r="I81" i="19" s="1"/>
  <c r="AF18" i="19"/>
  <c r="J39" i="19"/>
  <c r="I18" i="19"/>
  <c r="J60" i="19"/>
  <c r="U18" i="19"/>
  <c r="AC14" i="19"/>
  <c r="G35" i="19"/>
  <c r="R14" i="19"/>
  <c r="F14" i="19"/>
  <c r="G77" i="19"/>
  <c r="F77" i="19" s="1"/>
  <c r="G56" i="19"/>
  <c r="C10" i="19"/>
  <c r="Z10" i="19"/>
  <c r="O10" i="19"/>
  <c r="D31" i="19"/>
  <c r="D52" i="19"/>
  <c r="D73" i="19"/>
  <c r="C73" i="19" s="1"/>
  <c r="AC10" i="19"/>
  <c r="R10" i="19"/>
  <c r="G73" i="19"/>
  <c r="G52" i="19"/>
  <c r="G31" i="19"/>
  <c r="F10" i="19"/>
  <c r="K41" i="19"/>
  <c r="V20" i="19"/>
  <c r="K62" i="19"/>
  <c r="AR20" i="19"/>
  <c r="K83" i="19"/>
  <c r="AG20" i="19"/>
  <c r="V19" i="19"/>
  <c r="K61" i="19"/>
  <c r="K82" i="19"/>
  <c r="AR19" i="19"/>
  <c r="AG19" i="19"/>
  <c r="K40" i="19"/>
  <c r="S15" i="19"/>
  <c r="AO15" i="19"/>
  <c r="AD15" i="19"/>
  <c r="H78" i="19"/>
  <c r="H57" i="19"/>
  <c r="H36" i="19"/>
  <c r="AL11" i="19"/>
  <c r="E53" i="19"/>
  <c r="E74" i="19"/>
  <c r="P11" i="19"/>
  <c r="AA11" i="19"/>
  <c r="E32" i="19"/>
  <c r="AF8" i="19"/>
  <c r="J29" i="19"/>
  <c r="J1" i="19"/>
  <c r="U8" i="19"/>
  <c r="I8" i="19"/>
  <c r="J50" i="19"/>
  <c r="J71" i="19"/>
  <c r="R12" i="19"/>
  <c r="AC12" i="19"/>
  <c r="F12" i="19"/>
  <c r="G75" i="19"/>
  <c r="F75" i="19" s="1"/>
  <c r="G33" i="19"/>
  <c r="G54" i="19"/>
  <c r="K81" i="17"/>
  <c r="K60" i="17"/>
  <c r="V18" i="17"/>
  <c r="K39" i="17"/>
  <c r="F55" i="3"/>
  <c r="H21" i="18"/>
  <c r="AC20" i="18"/>
  <c r="G83" i="18"/>
  <c r="R20" i="18"/>
  <c r="G41" i="18"/>
  <c r="F20" i="18"/>
  <c r="G62" i="18"/>
  <c r="C49" i="3"/>
  <c r="D15" i="18"/>
  <c r="C42" i="3"/>
  <c r="E8" i="18"/>
  <c r="H73" i="17"/>
  <c r="H31" i="17"/>
  <c r="S10" i="17"/>
  <c r="H52" i="17"/>
  <c r="N90" i="3"/>
  <c r="D14" i="17"/>
  <c r="D75" i="17"/>
  <c r="D33" i="17"/>
  <c r="D54" i="17"/>
  <c r="O12" i="17"/>
  <c r="J76" i="16"/>
  <c r="J55" i="16"/>
  <c r="I13" i="16"/>
  <c r="J34" i="16"/>
  <c r="U13" i="16"/>
  <c r="U16" i="17"/>
  <c r="I16" i="17"/>
  <c r="J58" i="17"/>
  <c r="J37" i="17"/>
  <c r="J79" i="17"/>
  <c r="N76" i="3"/>
  <c r="D21" i="16"/>
  <c r="I10" i="17"/>
  <c r="U10" i="17"/>
  <c r="J73" i="17"/>
  <c r="J52" i="17"/>
  <c r="J31" i="17"/>
  <c r="AC83" i="19"/>
  <c r="AC41" i="19"/>
  <c r="AC62" i="19"/>
  <c r="AB20" i="19"/>
  <c r="AA81" i="19"/>
  <c r="AA60" i="19"/>
  <c r="AA39" i="19"/>
  <c r="AO42" i="19"/>
  <c r="AO84" i="19"/>
  <c r="AO63" i="19"/>
  <c r="R19" i="17"/>
  <c r="G82" i="17"/>
  <c r="G61" i="17"/>
  <c r="G40" i="17"/>
  <c r="AR79" i="19"/>
  <c r="AR58" i="19"/>
  <c r="AR37" i="19"/>
  <c r="I35" i="19"/>
  <c r="V15" i="18"/>
  <c r="AG15" i="18"/>
  <c r="AR15" i="18"/>
  <c r="K78" i="18"/>
  <c r="K57" i="18"/>
  <c r="K36" i="18"/>
  <c r="H32" i="18"/>
  <c r="AO11" i="18"/>
  <c r="AD11" i="18"/>
  <c r="H53" i="18"/>
  <c r="S11" i="18"/>
  <c r="H74" i="18"/>
  <c r="Z21" i="18"/>
  <c r="D84" i="18"/>
  <c r="O21" i="18"/>
  <c r="D63" i="18"/>
  <c r="C21" i="18"/>
  <c r="D42" i="18"/>
  <c r="AR77" i="19"/>
  <c r="AR35" i="19"/>
  <c r="AR56" i="19"/>
  <c r="AC8" i="18"/>
  <c r="R8" i="18"/>
  <c r="G50" i="18"/>
  <c r="G29" i="18"/>
  <c r="G71" i="18"/>
  <c r="F8" i="18"/>
  <c r="AR21" i="18"/>
  <c r="AG21" i="18"/>
  <c r="K84" i="18"/>
  <c r="K63" i="18"/>
  <c r="V21" i="18"/>
  <c r="K42" i="18"/>
  <c r="AO17" i="18"/>
  <c r="AD17" i="18"/>
  <c r="S17" i="18"/>
  <c r="H59" i="18"/>
  <c r="H80" i="18"/>
  <c r="H38" i="18"/>
  <c r="P13" i="18"/>
  <c r="AL13" i="18"/>
  <c r="AA13" i="18"/>
  <c r="E76" i="18"/>
  <c r="E55" i="18"/>
  <c r="E34" i="18"/>
  <c r="U18" i="18"/>
  <c r="AF18" i="18"/>
  <c r="J81" i="18"/>
  <c r="J60" i="18"/>
  <c r="J39" i="18"/>
  <c r="R14" i="18"/>
  <c r="AC14" i="18"/>
  <c r="G77" i="18"/>
  <c r="G56" i="18"/>
  <c r="G35" i="18"/>
  <c r="Z10" i="18"/>
  <c r="D73" i="18"/>
  <c r="D31" i="18"/>
  <c r="D52" i="18"/>
  <c r="O10" i="18"/>
  <c r="AC10" i="18"/>
  <c r="G73" i="18"/>
  <c r="R10" i="18"/>
  <c r="G31" i="18"/>
  <c r="G52" i="18"/>
  <c r="AR20" i="18"/>
  <c r="AG20" i="18"/>
  <c r="V20" i="18"/>
  <c r="K62" i="18"/>
  <c r="K41" i="18"/>
  <c r="K83" i="18"/>
  <c r="AR19" i="18"/>
  <c r="AG19" i="18"/>
  <c r="K82" i="18"/>
  <c r="K61" i="18"/>
  <c r="K40" i="18"/>
  <c r="V19" i="18"/>
  <c r="S15" i="18"/>
  <c r="H57" i="18"/>
  <c r="AO15" i="18"/>
  <c r="H78" i="18"/>
  <c r="AD15" i="18"/>
  <c r="H36" i="18"/>
  <c r="AA11" i="18"/>
  <c r="P11" i="18"/>
  <c r="E74" i="18"/>
  <c r="AL11" i="18"/>
  <c r="E32" i="18"/>
  <c r="E53" i="18"/>
  <c r="AF8" i="18"/>
  <c r="U8" i="18"/>
  <c r="J71" i="18"/>
  <c r="J50" i="18"/>
  <c r="J29" i="18"/>
  <c r="I8" i="18"/>
  <c r="AC12" i="18"/>
  <c r="G75" i="18"/>
  <c r="G54" i="18"/>
  <c r="G33" i="18"/>
  <c r="R12" i="18"/>
  <c r="D79" i="16"/>
  <c r="D58" i="16"/>
  <c r="D37" i="16"/>
  <c r="O16" i="16"/>
  <c r="N72" i="3"/>
  <c r="D17" i="16"/>
  <c r="O70" i="3"/>
  <c r="E15" i="16"/>
  <c r="G72" i="16"/>
  <c r="F9" i="16"/>
  <c r="R9" i="16"/>
  <c r="G51" i="16"/>
  <c r="G30" i="16"/>
  <c r="V10" i="16"/>
  <c r="K31" i="16"/>
  <c r="K52" i="16"/>
  <c r="K73" i="16"/>
  <c r="J81" i="16"/>
  <c r="I18" i="16"/>
  <c r="J60" i="16"/>
  <c r="J39" i="16"/>
  <c r="U18" i="16"/>
  <c r="D77" i="16"/>
  <c r="D35" i="16"/>
  <c r="D56" i="16"/>
  <c r="O14" i="16"/>
  <c r="H40" i="16"/>
  <c r="H82" i="16"/>
  <c r="H61" i="16"/>
  <c r="S19" i="16"/>
  <c r="I16" i="16"/>
  <c r="U16" i="16"/>
  <c r="J79" i="16"/>
  <c r="J58" i="16"/>
  <c r="J37" i="16"/>
  <c r="D33" i="16"/>
  <c r="O12" i="16"/>
  <c r="D75" i="16"/>
  <c r="D54" i="16"/>
  <c r="O95" i="3"/>
  <c r="E19" i="17"/>
  <c r="C19" i="17" s="1"/>
  <c r="R17" i="17"/>
  <c r="F17" i="17"/>
  <c r="G59" i="17"/>
  <c r="G38" i="17"/>
  <c r="G80" i="17"/>
  <c r="K29" i="17"/>
  <c r="K71" i="17"/>
  <c r="K50" i="17"/>
  <c r="V8" i="17"/>
  <c r="I52" i="3"/>
  <c r="K18" i="18"/>
  <c r="H41" i="17"/>
  <c r="H83" i="17"/>
  <c r="H62" i="17"/>
  <c r="S20" i="17"/>
  <c r="P18" i="17"/>
  <c r="E81" i="17"/>
  <c r="E39" i="17"/>
  <c r="E60" i="17"/>
  <c r="K79" i="17"/>
  <c r="K37" i="17"/>
  <c r="K58" i="17"/>
  <c r="V16" i="17"/>
  <c r="R12" i="17"/>
  <c r="G33" i="17"/>
  <c r="F12" i="17"/>
  <c r="G75" i="17"/>
  <c r="G54" i="17"/>
  <c r="F44" i="3"/>
  <c r="H10" i="18"/>
  <c r="U14" i="17"/>
  <c r="J77" i="17"/>
  <c r="J56" i="17"/>
  <c r="J35" i="17"/>
  <c r="I14" i="17"/>
  <c r="V21" i="17"/>
  <c r="K42" i="17"/>
  <c r="K84" i="17"/>
  <c r="K63" i="17"/>
  <c r="U18" i="17"/>
  <c r="I18" i="17"/>
  <c r="J81" i="17"/>
  <c r="J60" i="17"/>
  <c r="J39" i="17"/>
  <c r="H37" i="17"/>
  <c r="S16" i="17"/>
  <c r="H79" i="17"/>
  <c r="H58" i="17"/>
  <c r="K36" i="16"/>
  <c r="V15" i="16"/>
  <c r="K57" i="16"/>
  <c r="K78" i="16"/>
  <c r="F41" i="19"/>
  <c r="K38" i="19"/>
  <c r="K59" i="19"/>
  <c r="K80" i="19"/>
  <c r="V17" i="19"/>
  <c r="AG17" i="19"/>
  <c r="AR17" i="19"/>
  <c r="AF78" i="19"/>
  <c r="AF57" i="19"/>
  <c r="AF36" i="19"/>
  <c r="AC11" i="19"/>
  <c r="G74" i="19"/>
  <c r="R11" i="19"/>
  <c r="G32" i="19"/>
  <c r="F11" i="19"/>
  <c r="G53" i="19"/>
  <c r="AD75" i="19"/>
  <c r="AD54" i="19"/>
  <c r="AD33" i="19"/>
  <c r="V8" i="19"/>
  <c r="AR8" i="19"/>
  <c r="K71" i="19"/>
  <c r="K50" i="19"/>
  <c r="K29" i="19"/>
  <c r="AG8" i="19"/>
  <c r="K1" i="19"/>
  <c r="J84" i="19"/>
  <c r="U21" i="19"/>
  <c r="AF21" i="19"/>
  <c r="I21" i="19"/>
  <c r="J42" i="19"/>
  <c r="J63" i="19"/>
  <c r="AC17" i="19"/>
  <c r="F17" i="19"/>
  <c r="G38" i="19"/>
  <c r="G59" i="19"/>
  <c r="G80" i="19"/>
  <c r="R17" i="19"/>
  <c r="C13" i="19"/>
  <c r="Z13" i="19"/>
  <c r="D76" i="19"/>
  <c r="O13" i="19"/>
  <c r="D34" i="19"/>
  <c r="D55" i="19"/>
  <c r="F16" i="19"/>
  <c r="G58" i="19"/>
  <c r="AC16" i="19"/>
  <c r="R16" i="19"/>
  <c r="G37" i="19"/>
  <c r="G79" i="19"/>
  <c r="AL56" i="19"/>
  <c r="AL77" i="19"/>
  <c r="AL35" i="19"/>
  <c r="K55" i="19"/>
  <c r="K34" i="19"/>
  <c r="K76" i="19"/>
  <c r="AG13" i="19"/>
  <c r="AR13" i="19"/>
  <c r="V13" i="19"/>
  <c r="S9" i="19"/>
  <c r="H72" i="19"/>
  <c r="AO9" i="19"/>
  <c r="AD9" i="19"/>
  <c r="H30" i="19"/>
  <c r="H51" i="19"/>
  <c r="O19" i="19"/>
  <c r="D61" i="19"/>
  <c r="C19" i="19"/>
  <c r="Z19" i="19"/>
  <c r="D40" i="19"/>
  <c r="D82" i="19"/>
  <c r="J73" i="19"/>
  <c r="I73" i="19" s="1"/>
  <c r="AF10" i="19"/>
  <c r="J31" i="19"/>
  <c r="J52" i="19"/>
  <c r="I10" i="19"/>
  <c r="U10" i="19"/>
  <c r="E41" i="19"/>
  <c r="AL20" i="19"/>
  <c r="AA20" i="19"/>
  <c r="E83" i="19"/>
  <c r="P20" i="19"/>
  <c r="E62" i="19"/>
  <c r="Z16" i="19"/>
  <c r="O16" i="19"/>
  <c r="D79" i="19"/>
  <c r="C79" i="19" s="1"/>
  <c r="D58" i="19"/>
  <c r="C16" i="19"/>
  <c r="D37" i="19"/>
  <c r="P58" i="19"/>
  <c r="P37" i="19"/>
  <c r="P79" i="19"/>
  <c r="Z14" i="19"/>
  <c r="O14" i="19"/>
  <c r="D35" i="19"/>
  <c r="C14" i="19"/>
  <c r="D77" i="19"/>
  <c r="C77" i="19" s="1"/>
  <c r="D56" i="19"/>
  <c r="AR11" i="19"/>
  <c r="AG11" i="19"/>
  <c r="K53" i="19"/>
  <c r="V11" i="19"/>
  <c r="K32" i="19"/>
  <c r="K74" i="19"/>
  <c r="R21" i="19"/>
  <c r="F21" i="19"/>
  <c r="AC21" i="19"/>
  <c r="G84" i="19"/>
  <c r="F84" i="19" s="1"/>
  <c r="G63" i="19"/>
  <c r="G42" i="19"/>
  <c r="D59" i="19"/>
  <c r="O17" i="19"/>
  <c r="Z17" i="19"/>
  <c r="D80" i="19"/>
  <c r="C17" i="19"/>
  <c r="D38" i="19"/>
  <c r="S77" i="19"/>
  <c r="S56" i="19"/>
  <c r="S35" i="19"/>
  <c r="AA73" i="19"/>
  <c r="AA31" i="19"/>
  <c r="AA52" i="19"/>
  <c r="I12" i="16"/>
  <c r="J54" i="16"/>
  <c r="U12" i="16"/>
  <c r="J33" i="16"/>
  <c r="J75" i="16"/>
  <c r="O8" i="16"/>
  <c r="D50" i="16"/>
  <c r="D29" i="16"/>
  <c r="O91" i="3"/>
  <c r="E15" i="17"/>
  <c r="F13" i="17"/>
  <c r="G76" i="17"/>
  <c r="G55" i="17"/>
  <c r="R13" i="17"/>
  <c r="G34" i="17"/>
  <c r="V8" i="18"/>
  <c r="AR8" i="18"/>
  <c r="AG8" i="18"/>
  <c r="K50" i="18"/>
  <c r="K29" i="18"/>
  <c r="K71" i="18"/>
  <c r="H56" i="17"/>
  <c r="S14" i="17"/>
  <c r="H77" i="17"/>
  <c r="H35" i="17"/>
  <c r="AD20" i="18"/>
  <c r="H41" i="18"/>
  <c r="AO20" i="18"/>
  <c r="S20" i="18"/>
  <c r="H62" i="18"/>
  <c r="H83" i="18"/>
  <c r="C52" i="3"/>
  <c r="E18" i="18"/>
  <c r="V16" i="16"/>
  <c r="K58" i="16"/>
  <c r="K37" i="16"/>
  <c r="K79" i="16"/>
  <c r="R11" i="16"/>
  <c r="G74" i="16"/>
  <c r="G32" i="16"/>
  <c r="G53" i="16"/>
  <c r="E35" i="17"/>
  <c r="P14" i="17"/>
  <c r="E77" i="17"/>
  <c r="E56" i="17"/>
  <c r="J35" i="18"/>
  <c r="AF14" i="18"/>
  <c r="U14" i="18"/>
  <c r="J56" i="18"/>
  <c r="J77" i="18"/>
  <c r="I14" i="18"/>
  <c r="K54" i="17"/>
  <c r="K75" i="17"/>
  <c r="V12" i="17"/>
  <c r="K33" i="17"/>
  <c r="U8" i="17"/>
  <c r="U92" i="17" s="1"/>
  <c r="J71" i="17"/>
  <c r="J50" i="17"/>
  <c r="J1" i="17"/>
  <c r="I8" i="17"/>
  <c r="J29" i="17"/>
  <c r="N86" i="3"/>
  <c r="D10" i="17"/>
  <c r="D94" i="17" s="1"/>
  <c r="I21" i="17"/>
  <c r="U21" i="17"/>
  <c r="J42" i="17"/>
  <c r="J84" i="17"/>
  <c r="J63" i="17"/>
  <c r="F95" i="3"/>
  <c r="H19" i="17"/>
  <c r="V31" i="19"/>
  <c r="V52" i="19"/>
  <c r="V73" i="19"/>
  <c r="F83" i="19"/>
  <c r="F11" i="18"/>
  <c r="AC11" i="18"/>
  <c r="G53" i="18"/>
  <c r="G74" i="18"/>
  <c r="G32" i="18"/>
  <c r="R11" i="18"/>
  <c r="S75" i="19"/>
  <c r="S54" i="19"/>
  <c r="S33" i="19"/>
  <c r="AO83" i="19"/>
  <c r="AO41" i="19"/>
  <c r="AO62" i="19"/>
  <c r="O13" i="18"/>
  <c r="Z13" i="18"/>
  <c r="D76" i="18"/>
  <c r="D34" i="18"/>
  <c r="C13" i="18"/>
  <c r="D55" i="18"/>
  <c r="J31" i="18"/>
  <c r="AF10" i="18"/>
  <c r="J73" i="18"/>
  <c r="U10" i="18"/>
  <c r="J52" i="18"/>
  <c r="Z16" i="18"/>
  <c r="D58" i="18"/>
  <c r="D79" i="18"/>
  <c r="D37" i="18"/>
  <c r="O16" i="18"/>
  <c r="D77" i="18"/>
  <c r="Z14" i="18"/>
  <c r="D56" i="18"/>
  <c r="O14" i="18"/>
  <c r="D35" i="18"/>
  <c r="AR11" i="18"/>
  <c r="AG11" i="18"/>
  <c r="K74" i="18"/>
  <c r="K32" i="18"/>
  <c r="K53" i="18"/>
  <c r="V11" i="18"/>
  <c r="R21" i="18"/>
  <c r="AC21" i="18"/>
  <c r="G84" i="18"/>
  <c r="G63" i="18"/>
  <c r="G42" i="18"/>
  <c r="O17" i="18"/>
  <c r="Z17" i="18"/>
  <c r="D80" i="18"/>
  <c r="D38" i="18"/>
  <c r="C17" i="18"/>
  <c r="D59" i="18"/>
  <c r="J35" i="16"/>
  <c r="J77" i="16"/>
  <c r="J56" i="16"/>
  <c r="I14" i="16"/>
  <c r="U14" i="16"/>
  <c r="D73" i="16"/>
  <c r="O10" i="16"/>
  <c r="D31" i="16"/>
  <c r="D52" i="16"/>
  <c r="H78" i="16"/>
  <c r="H57" i="16"/>
  <c r="H36" i="16"/>
  <c r="S15" i="16"/>
  <c r="AR17" i="18"/>
  <c r="AG17" i="18"/>
  <c r="K80" i="18"/>
  <c r="K59" i="18"/>
  <c r="K38" i="18"/>
  <c r="V17" i="18"/>
  <c r="V8" i="16"/>
  <c r="K50" i="16"/>
  <c r="K29" i="16"/>
  <c r="K71" i="16"/>
  <c r="AF21" i="18"/>
  <c r="J63" i="18"/>
  <c r="J84" i="18"/>
  <c r="J42" i="18"/>
  <c r="I21" i="18"/>
  <c r="U21" i="18"/>
  <c r="G59" i="18"/>
  <c r="AC17" i="18"/>
  <c r="R17" i="18"/>
  <c r="G80" i="18"/>
  <c r="G38" i="18"/>
  <c r="F17" i="18"/>
  <c r="AC16" i="18"/>
  <c r="R16" i="18"/>
  <c r="G58" i="18"/>
  <c r="G79" i="18"/>
  <c r="F16" i="18"/>
  <c r="G37" i="18"/>
  <c r="AO39" i="19"/>
  <c r="AO60" i="19"/>
  <c r="AO81" i="19"/>
  <c r="AR13" i="18"/>
  <c r="K34" i="18"/>
  <c r="AG13" i="18"/>
  <c r="K55" i="18"/>
  <c r="K76" i="18"/>
  <c r="V13" i="18"/>
  <c r="AO9" i="18"/>
  <c r="AD9" i="18"/>
  <c r="S9" i="18"/>
  <c r="H30" i="18"/>
  <c r="H51" i="18"/>
  <c r="H72" i="18"/>
  <c r="Z19" i="18"/>
  <c r="C19" i="18"/>
  <c r="D61" i="18"/>
  <c r="D40" i="18"/>
  <c r="D82" i="18"/>
  <c r="O19" i="18"/>
  <c r="AL20" i="18"/>
  <c r="AA20" i="18"/>
  <c r="P20" i="18"/>
  <c r="E41" i="18"/>
  <c r="E83" i="18"/>
  <c r="E62" i="18"/>
  <c r="C53" i="3"/>
  <c r="I55" i="3"/>
  <c r="F42" i="3"/>
  <c r="J61" i="16"/>
  <c r="I19" i="16"/>
  <c r="U19" i="16"/>
  <c r="J82" i="16"/>
  <c r="J40" i="16"/>
  <c r="O15" i="16"/>
  <c r="D78" i="16"/>
  <c r="D57" i="16"/>
  <c r="D36" i="16"/>
  <c r="H37" i="16"/>
  <c r="S16" i="16"/>
  <c r="H58" i="16"/>
  <c r="H79" i="16"/>
  <c r="I10" i="16"/>
  <c r="J73" i="16"/>
  <c r="J52" i="16"/>
  <c r="U10" i="16"/>
  <c r="J31" i="16"/>
  <c r="K41" i="16"/>
  <c r="K83" i="16"/>
  <c r="K62" i="16"/>
  <c r="V20" i="16"/>
  <c r="F11" i="16"/>
  <c r="H74" i="16"/>
  <c r="H53" i="16"/>
  <c r="H32" i="16"/>
  <c r="S11" i="16"/>
  <c r="I63" i="3"/>
  <c r="J8" i="16"/>
  <c r="R15" i="16"/>
  <c r="G57" i="16"/>
  <c r="F15" i="16"/>
  <c r="G78" i="16"/>
  <c r="G36" i="16"/>
  <c r="O87" i="3"/>
  <c r="E11" i="17"/>
  <c r="G51" i="17"/>
  <c r="G72" i="17"/>
  <c r="R9" i="17"/>
  <c r="G30" i="17"/>
  <c r="F9" i="17"/>
  <c r="U20" i="17"/>
  <c r="J83" i="17"/>
  <c r="J62" i="17"/>
  <c r="J41" i="17"/>
  <c r="I20" i="17"/>
  <c r="H56" i="16"/>
  <c r="H35" i="16"/>
  <c r="S14" i="16"/>
  <c r="H77" i="16"/>
  <c r="G79" i="17"/>
  <c r="G58" i="17"/>
  <c r="F16" i="17"/>
  <c r="G37" i="17"/>
  <c r="R16" i="17"/>
  <c r="V17" i="17"/>
  <c r="K80" i="17"/>
  <c r="K59" i="17"/>
  <c r="K38" i="17"/>
  <c r="I50" i="3"/>
  <c r="K16" i="18"/>
  <c r="V14" i="17"/>
  <c r="K77" i="17"/>
  <c r="K56" i="17"/>
  <c r="K35" i="17"/>
  <c r="C48" i="3"/>
  <c r="E14" i="18"/>
  <c r="O92" i="3"/>
  <c r="E16" i="17"/>
  <c r="G35" i="17"/>
  <c r="G56" i="17"/>
  <c r="R14" i="17"/>
  <c r="F14" i="17"/>
  <c r="G77" i="17"/>
  <c r="G50" i="17"/>
  <c r="G71" i="17"/>
  <c r="F8" i="17"/>
  <c r="R8" i="17"/>
  <c r="G29" i="17"/>
  <c r="G1" i="17"/>
  <c r="N84" i="3"/>
  <c r="D8" i="17"/>
  <c r="N94" i="3"/>
  <c r="D18" i="17"/>
  <c r="J51" i="16"/>
  <c r="I9" i="16"/>
  <c r="J72" i="16"/>
  <c r="J30" i="16"/>
  <c r="U9" i="16"/>
  <c r="AG52" i="19"/>
  <c r="AG73" i="19"/>
  <c r="AG31" i="19"/>
  <c r="F62" i="19"/>
  <c r="AR9" i="19"/>
  <c r="V9" i="19"/>
  <c r="K51" i="19"/>
  <c r="K30" i="19"/>
  <c r="AG9" i="19"/>
  <c r="K72" i="19"/>
  <c r="S76" i="19"/>
  <c r="S55" i="19"/>
  <c r="S34" i="19"/>
  <c r="AL17" i="19"/>
  <c r="E80" i="19"/>
  <c r="P17" i="19"/>
  <c r="E59" i="19"/>
  <c r="AA17" i="19"/>
  <c r="E38" i="19"/>
  <c r="Z78" i="19"/>
  <c r="Z36" i="19"/>
  <c r="Z57" i="19"/>
  <c r="AD62" i="19"/>
  <c r="AD83" i="19"/>
  <c r="AD41" i="19"/>
  <c r="I13" i="19"/>
  <c r="AF13" i="19"/>
  <c r="U13" i="19"/>
  <c r="J76" i="19"/>
  <c r="J55" i="19"/>
  <c r="J34" i="19"/>
  <c r="AC9" i="19"/>
  <c r="G30" i="19"/>
  <c r="F9" i="19"/>
  <c r="R9" i="19"/>
  <c r="G51" i="19"/>
  <c r="G72" i="19"/>
  <c r="J41" i="19"/>
  <c r="AF20" i="19"/>
  <c r="U20" i="19"/>
  <c r="J62" i="19"/>
  <c r="J83" i="19"/>
  <c r="I20" i="19"/>
  <c r="S39" i="19"/>
  <c r="S60" i="19"/>
  <c r="S81" i="19"/>
  <c r="J61" i="19"/>
  <c r="AF19" i="19"/>
  <c r="J82" i="19"/>
  <c r="J40" i="19"/>
  <c r="I19" i="19"/>
  <c r="U19" i="19"/>
  <c r="R15" i="19"/>
  <c r="AC15" i="19"/>
  <c r="G78" i="19"/>
  <c r="G36" i="19"/>
  <c r="G57" i="19"/>
  <c r="F15" i="19"/>
  <c r="Z11" i="19"/>
  <c r="D53" i="19"/>
  <c r="C11" i="19"/>
  <c r="D32" i="19"/>
  <c r="D74" i="19"/>
  <c r="O11" i="19"/>
  <c r="H79" i="19"/>
  <c r="AO16" i="19"/>
  <c r="S16" i="19"/>
  <c r="H37" i="19"/>
  <c r="AD16" i="19"/>
  <c r="H58" i="19"/>
  <c r="E75" i="19"/>
  <c r="E54" i="19"/>
  <c r="E33" i="19"/>
  <c r="AA12" i="19"/>
  <c r="AL12" i="19"/>
  <c r="P12" i="19"/>
  <c r="Z8" i="19"/>
  <c r="O8" i="19"/>
  <c r="D71" i="19"/>
  <c r="C8" i="19"/>
  <c r="D1" i="19"/>
  <c r="D50" i="19"/>
  <c r="D29" i="19"/>
  <c r="O20" i="19"/>
  <c r="C20" i="19"/>
  <c r="Z20" i="19"/>
  <c r="D83" i="19"/>
  <c r="D41" i="19"/>
  <c r="D62" i="19"/>
  <c r="J80" i="19"/>
  <c r="J59" i="19"/>
  <c r="I17" i="19"/>
  <c r="AF17" i="19"/>
  <c r="J38" i="19"/>
  <c r="U17" i="19"/>
  <c r="F13" i="19"/>
  <c r="G55" i="19"/>
  <c r="AC13" i="19"/>
  <c r="R13" i="19"/>
  <c r="G76" i="19"/>
  <c r="F76" i="19" s="1"/>
  <c r="G34" i="19"/>
  <c r="C9" i="19"/>
  <c r="Z9" i="19"/>
  <c r="D72" i="19"/>
  <c r="D30" i="19"/>
  <c r="O9" i="19"/>
  <c r="D51" i="19"/>
  <c r="D60" i="16"/>
  <c r="O18" i="16"/>
  <c r="D81" i="16"/>
  <c r="D39" i="16"/>
  <c r="I20" i="16"/>
  <c r="J83" i="16"/>
  <c r="J62" i="16"/>
  <c r="J41" i="16"/>
  <c r="U20" i="16"/>
  <c r="H72" i="17"/>
  <c r="H51" i="17"/>
  <c r="S9" i="17"/>
  <c r="H30" i="17"/>
  <c r="O66" i="3"/>
  <c r="E11" i="16"/>
  <c r="S20" i="16"/>
  <c r="H83" i="16"/>
  <c r="H62" i="16"/>
  <c r="H41" i="16"/>
  <c r="J57" i="16"/>
  <c r="I15" i="16"/>
  <c r="J78" i="16"/>
  <c r="J36" i="16"/>
  <c r="U15" i="16"/>
  <c r="H75" i="16"/>
  <c r="H33" i="16"/>
  <c r="H54" i="16"/>
  <c r="S12" i="16"/>
  <c r="O75" i="3"/>
  <c r="E20" i="16"/>
  <c r="K55" i="17"/>
  <c r="K34" i="17"/>
  <c r="V13" i="17"/>
  <c r="K76" i="17"/>
  <c r="AR52" i="19"/>
  <c r="AR31" i="19"/>
  <c r="AR73" i="19"/>
  <c r="G51" i="18"/>
  <c r="AC9" i="18"/>
  <c r="R9" i="18"/>
  <c r="F9" i="18"/>
  <c r="G72" i="18"/>
  <c r="V77" i="19"/>
  <c r="V56" i="19"/>
  <c r="V35" i="19"/>
  <c r="E33" i="18"/>
  <c r="AL12" i="18"/>
  <c r="AA12" i="18"/>
  <c r="E54" i="18"/>
  <c r="E75" i="18"/>
  <c r="P12" i="18"/>
  <c r="AF17" i="18"/>
  <c r="U17" i="18"/>
  <c r="J38" i="18"/>
  <c r="J59" i="18"/>
  <c r="I17" i="18"/>
  <c r="J80" i="18"/>
  <c r="AC13" i="18"/>
  <c r="R13" i="18"/>
  <c r="F13" i="18"/>
  <c r="G55" i="18"/>
  <c r="G34" i="18"/>
  <c r="G76" i="18"/>
  <c r="Z9" i="18"/>
  <c r="C9" i="18"/>
  <c r="D30" i="18"/>
  <c r="O9" i="18"/>
  <c r="D72" i="18"/>
  <c r="D51" i="18"/>
  <c r="AO77" i="19"/>
  <c r="AO35" i="19"/>
  <c r="AO56" i="19"/>
  <c r="AL73" i="19"/>
  <c r="AL31" i="19"/>
  <c r="AL52" i="19"/>
  <c r="V9" i="16"/>
  <c r="K72" i="16"/>
  <c r="K30" i="16"/>
  <c r="K51" i="16"/>
  <c r="F21" i="17"/>
  <c r="G84" i="17"/>
  <c r="G42" i="17"/>
  <c r="G63" i="17"/>
  <c r="R21" i="17"/>
  <c r="D40" i="16"/>
  <c r="O19" i="16"/>
  <c r="D61" i="16"/>
  <c r="D82" i="16"/>
  <c r="H84" i="16"/>
  <c r="H63" i="16"/>
  <c r="H42" i="16"/>
  <c r="S21" i="16"/>
  <c r="R18" i="16"/>
  <c r="G81" i="16"/>
  <c r="G39" i="16"/>
  <c r="F18" i="16"/>
  <c r="G60" i="16"/>
  <c r="O19" i="17"/>
  <c r="D40" i="17"/>
  <c r="D61" i="17"/>
  <c r="D82" i="17"/>
  <c r="U12" i="17"/>
  <c r="I12" i="17"/>
  <c r="J75" i="17"/>
  <c r="J54" i="17"/>
  <c r="J33" i="17"/>
  <c r="F48" i="3"/>
  <c r="H14" i="18"/>
  <c r="O85" i="3"/>
  <c r="E9" i="17"/>
  <c r="I85" i="3"/>
  <c r="K9" i="17"/>
  <c r="J59" i="17"/>
  <c r="J80" i="17"/>
  <c r="I17" i="17"/>
  <c r="U17" i="17"/>
  <c r="J38" i="17"/>
  <c r="U13" i="18"/>
  <c r="AF13" i="18"/>
  <c r="I13" i="18"/>
  <c r="J55" i="18"/>
  <c r="J34" i="18"/>
  <c r="J76" i="18"/>
  <c r="AF20" i="18"/>
  <c r="I20" i="18"/>
  <c r="J41" i="18"/>
  <c r="J62" i="18"/>
  <c r="U20" i="18"/>
  <c r="J83" i="18"/>
  <c r="J61" i="18"/>
  <c r="AF19" i="18"/>
  <c r="U19" i="18"/>
  <c r="J82" i="18"/>
  <c r="I19" i="18"/>
  <c r="J40" i="18"/>
  <c r="AC15" i="18"/>
  <c r="F15" i="18"/>
  <c r="G36" i="18"/>
  <c r="G57" i="18"/>
  <c r="R15" i="18"/>
  <c r="G78" i="18"/>
  <c r="Z11" i="18"/>
  <c r="D53" i="18"/>
  <c r="C11" i="18"/>
  <c r="D74" i="18"/>
  <c r="D32" i="18"/>
  <c r="O11" i="18"/>
  <c r="AO16" i="18"/>
  <c r="S16" i="18"/>
  <c r="AD16" i="18"/>
  <c r="H58" i="18"/>
  <c r="H79" i="18"/>
  <c r="H37" i="18"/>
  <c r="W42" i="3"/>
  <c r="D8" i="18"/>
  <c r="Z20" i="18"/>
  <c r="D83" i="18"/>
  <c r="D62" i="18"/>
  <c r="D41" i="18"/>
  <c r="C20" i="18"/>
  <c r="O20" i="18"/>
  <c r="S17" i="16"/>
  <c r="H38" i="16"/>
  <c r="H80" i="16"/>
  <c r="H59" i="16"/>
  <c r="J74" i="16"/>
  <c r="J32" i="16"/>
  <c r="I11" i="16"/>
  <c r="U11" i="16"/>
  <c r="J53" i="16"/>
  <c r="V12" i="16"/>
  <c r="K33" i="16"/>
  <c r="K54" i="16"/>
  <c r="K75" i="16"/>
  <c r="H29" i="16"/>
  <c r="H71" i="16"/>
  <c r="H1" i="16"/>
  <c r="H50" i="16"/>
  <c r="S8" i="16"/>
  <c r="G58" i="16"/>
  <c r="R16" i="16"/>
  <c r="F16" i="16"/>
  <c r="G79" i="16"/>
  <c r="G37" i="16"/>
  <c r="K42" i="16"/>
  <c r="K84" i="16"/>
  <c r="K63" i="16"/>
  <c r="V21" i="16"/>
  <c r="O72" i="3"/>
  <c r="E17" i="16"/>
  <c r="R14" i="16"/>
  <c r="G56" i="16"/>
  <c r="G77" i="16"/>
  <c r="G35" i="16"/>
  <c r="F14" i="16"/>
  <c r="K36" i="17"/>
  <c r="V15" i="17"/>
  <c r="K78" i="17"/>
  <c r="K57" i="17"/>
  <c r="N68" i="3"/>
  <c r="D13" i="16"/>
  <c r="D74" i="17"/>
  <c r="D53" i="17"/>
  <c r="O11" i="17"/>
  <c r="D32" i="17"/>
  <c r="F10" i="17"/>
  <c r="G52" i="17"/>
  <c r="R10" i="17"/>
  <c r="G31" i="17"/>
  <c r="G73" i="17"/>
  <c r="P10" i="17"/>
  <c r="E52" i="17"/>
  <c r="E73" i="17"/>
  <c r="E31" i="17"/>
  <c r="K31" i="17"/>
  <c r="V10" i="17"/>
  <c r="K52" i="17"/>
  <c r="K73" i="17"/>
  <c r="G40" i="16"/>
  <c r="G61" i="16"/>
  <c r="F19" i="16"/>
  <c r="G82" i="16"/>
  <c r="R19" i="16"/>
  <c r="F46" i="3"/>
  <c r="H12" i="18"/>
  <c r="S18" i="17"/>
  <c r="H39" i="17"/>
  <c r="H81" i="17"/>
  <c r="H60" i="17"/>
  <c r="I49" i="3"/>
  <c r="J15" i="18"/>
  <c r="D41" i="17"/>
  <c r="O20" i="17"/>
  <c r="D83" i="17"/>
  <c r="D62" i="17"/>
  <c r="K83" i="17"/>
  <c r="K62" i="17"/>
  <c r="K41" i="17"/>
  <c r="V20" i="17"/>
  <c r="K74" i="16"/>
  <c r="V11" i="16"/>
  <c r="K32" i="16"/>
  <c r="K53" i="16"/>
  <c r="S15" i="17"/>
  <c r="H57" i="17"/>
  <c r="H78" i="17"/>
  <c r="H36" i="17"/>
  <c r="N92" i="3"/>
  <c r="D16" i="17"/>
  <c r="I43" i="3"/>
  <c r="J9" i="18"/>
  <c r="AR39" i="19"/>
  <c r="AR81" i="19"/>
  <c r="AR60" i="19"/>
  <c r="AL81" i="19"/>
  <c r="AL60" i="19"/>
  <c r="AL39" i="19"/>
  <c r="AA29" i="19"/>
  <c r="AA71" i="19"/>
  <c r="AA50" i="19"/>
  <c r="AQ15" i="19"/>
  <c r="U78" i="19"/>
  <c r="U36" i="19"/>
  <c r="U57" i="19"/>
  <c r="S63" i="19"/>
  <c r="S84" i="19"/>
  <c r="S42" i="19"/>
  <c r="AO34" i="19"/>
  <c r="AO55" i="19"/>
  <c r="AO76" i="19"/>
  <c r="AL9" i="19"/>
  <c r="E51" i="19"/>
  <c r="P9" i="19"/>
  <c r="E72" i="19"/>
  <c r="AA9" i="19"/>
  <c r="E30" i="19"/>
  <c r="U35" i="19"/>
  <c r="AQ14" i="19"/>
  <c r="U77" i="19"/>
  <c r="U56" i="19"/>
  <c r="T14" i="19"/>
  <c r="S19" i="19"/>
  <c r="H82" i="19"/>
  <c r="AO19" i="19"/>
  <c r="AD19" i="19"/>
  <c r="H40" i="19"/>
  <c r="H61" i="19"/>
  <c r="AA15" i="19"/>
  <c r="E36" i="19"/>
  <c r="AL15" i="19"/>
  <c r="E57" i="19"/>
  <c r="E78" i="19"/>
  <c r="C78" i="19" s="1"/>
  <c r="P15" i="19"/>
  <c r="J33" i="19"/>
  <c r="AF12" i="19"/>
  <c r="J54" i="19"/>
  <c r="I12" i="19"/>
  <c r="U12" i="19"/>
  <c r="J75" i="19"/>
  <c r="H31" i="19"/>
  <c r="S10" i="19"/>
  <c r="H73" i="19"/>
  <c r="H52" i="19"/>
  <c r="AD10" i="19"/>
  <c r="AO10" i="19"/>
  <c r="AA35" i="19"/>
  <c r="AA77" i="19"/>
  <c r="AA56" i="19"/>
  <c r="AF11" i="19"/>
  <c r="U11" i="19"/>
  <c r="J74" i="19"/>
  <c r="J32" i="19"/>
  <c r="J53" i="19"/>
  <c r="I11" i="19"/>
  <c r="AA21" i="19"/>
  <c r="E63" i="19"/>
  <c r="E84" i="19"/>
  <c r="AL21" i="19"/>
  <c r="E42" i="19"/>
  <c r="P21" i="19"/>
  <c r="K54" i="19"/>
  <c r="V12" i="19"/>
  <c r="AR12" i="19"/>
  <c r="K33" i="19"/>
  <c r="AG12" i="19"/>
  <c r="K75" i="19"/>
  <c r="AO8" i="19"/>
  <c r="H50" i="19"/>
  <c r="S8" i="19"/>
  <c r="H71" i="19"/>
  <c r="H1" i="19"/>
  <c r="H29" i="19"/>
  <c r="AD8" i="19"/>
  <c r="O18" i="19"/>
  <c r="Z18" i="19"/>
  <c r="C18" i="19"/>
  <c r="D81" i="19"/>
  <c r="C81" i="19" s="1"/>
  <c r="D39" i="19"/>
  <c r="D60" i="19"/>
  <c r="R18" i="19"/>
  <c r="AC18" i="19"/>
  <c r="F18" i="19"/>
  <c r="G39" i="19"/>
  <c r="G81" i="19"/>
  <c r="F81" i="19" s="1"/>
  <c r="G60" i="19"/>
  <c r="AL58" i="19"/>
  <c r="AL79" i="19"/>
  <c r="AL37" i="19"/>
  <c r="O12" i="19"/>
  <c r="Z12" i="19"/>
  <c r="C12" i="19"/>
  <c r="D33" i="19"/>
  <c r="D75" i="19"/>
  <c r="D54" i="19"/>
  <c r="U9" i="19"/>
  <c r="AF9" i="19"/>
  <c r="J72" i="19"/>
  <c r="J51" i="19"/>
  <c r="J30" i="19"/>
  <c r="I9" i="19"/>
  <c r="E40" i="19"/>
  <c r="E61" i="19"/>
  <c r="AA19" i="19"/>
  <c r="E82" i="19"/>
  <c r="AL19" i="19"/>
  <c r="P19" i="19"/>
  <c r="U16" i="19"/>
  <c r="I16" i="19"/>
  <c r="AF16" i="19"/>
  <c r="J58" i="19"/>
  <c r="J79" i="19"/>
  <c r="I79" i="19" s="1"/>
  <c r="J37" i="19"/>
  <c r="AD35" i="19"/>
  <c r="AD56" i="19"/>
  <c r="AD77" i="19"/>
  <c r="V14" i="16"/>
  <c r="K56" i="16"/>
  <c r="K77" i="16"/>
  <c r="K35" i="16"/>
  <c r="V19" i="17"/>
  <c r="K82" i="17"/>
  <c r="K40" i="17"/>
  <c r="K61" i="17"/>
  <c r="H75" i="17"/>
  <c r="H54" i="17"/>
  <c r="H33" i="17"/>
  <c r="S12" i="17"/>
  <c r="I15" i="17"/>
  <c r="J36" i="17"/>
  <c r="J57" i="17"/>
  <c r="U15" i="17"/>
  <c r="J78" i="17"/>
  <c r="C50" i="3"/>
  <c r="E16" i="18"/>
  <c r="N93" i="3"/>
  <c r="D17" i="17"/>
  <c r="N89" i="3"/>
  <c r="D13" i="17"/>
  <c r="K30" i="18"/>
  <c r="V9" i="18"/>
  <c r="AR9" i="18"/>
  <c r="K51" i="18"/>
  <c r="K72" i="18"/>
  <c r="AG9" i="18"/>
  <c r="AD76" i="19"/>
  <c r="AD34" i="19"/>
  <c r="AD55" i="19"/>
  <c r="F43" i="3"/>
  <c r="P13" i="16"/>
  <c r="E34" i="16"/>
  <c r="E55" i="16"/>
  <c r="E76" i="16"/>
  <c r="I19" i="17"/>
  <c r="J82" i="17"/>
  <c r="J40" i="17"/>
  <c r="J61" i="17"/>
  <c r="U19" i="17"/>
  <c r="E38" i="17"/>
  <c r="P17" i="17"/>
  <c r="E80" i="17"/>
  <c r="E59" i="17"/>
  <c r="C44" i="3"/>
  <c r="E10" i="18"/>
  <c r="I44" i="3"/>
  <c r="K10" i="18"/>
  <c r="F53" i="3"/>
  <c r="G19" i="18"/>
  <c r="O84" i="3"/>
  <c r="E8" i="17"/>
  <c r="H34" i="17"/>
  <c r="H55" i="17"/>
  <c r="H76" i="17"/>
  <c r="S13" i="17"/>
  <c r="H50" i="17"/>
  <c r="H71" i="17"/>
  <c r="H29" i="17"/>
  <c r="S8" i="17"/>
  <c r="O96" i="3"/>
  <c r="E20" i="17"/>
  <c r="P15" i="18"/>
  <c r="AL15" i="18"/>
  <c r="AA15" i="18"/>
  <c r="E36" i="18"/>
  <c r="E78" i="18"/>
  <c r="E57" i="18"/>
  <c r="AG35" i="19"/>
  <c r="AG77" i="19"/>
  <c r="AG56" i="19"/>
  <c r="AL21" i="18"/>
  <c r="E42" i="18"/>
  <c r="AA21" i="18"/>
  <c r="P21" i="18"/>
  <c r="E84" i="18"/>
  <c r="E63" i="18"/>
  <c r="AO8" i="18"/>
  <c r="H29" i="18"/>
  <c r="AD8" i="18"/>
  <c r="S8" i="18"/>
  <c r="H50" i="18"/>
  <c r="H71" i="18"/>
  <c r="Z18" i="18"/>
  <c r="D39" i="18"/>
  <c r="O18" i="18"/>
  <c r="D81" i="18"/>
  <c r="D60" i="18"/>
  <c r="R18" i="18"/>
  <c r="AC18" i="18"/>
  <c r="G81" i="18"/>
  <c r="G39" i="18"/>
  <c r="G60" i="18"/>
  <c r="AA37" i="19"/>
  <c r="AA79" i="19"/>
  <c r="AA58" i="19"/>
  <c r="O12" i="18"/>
  <c r="Z12" i="18"/>
  <c r="D33" i="18"/>
  <c r="D75" i="18"/>
  <c r="D54" i="18"/>
  <c r="C12" i="18"/>
  <c r="J72" i="17"/>
  <c r="J51" i="17"/>
  <c r="U9" i="17"/>
  <c r="J30" i="17"/>
  <c r="AA19" i="18"/>
  <c r="P19" i="18"/>
  <c r="AL19" i="18"/>
  <c r="E82" i="18"/>
  <c r="E61" i="18"/>
  <c r="E40" i="18"/>
  <c r="AF16" i="18"/>
  <c r="J79" i="18"/>
  <c r="J37" i="18"/>
  <c r="J58" i="18"/>
  <c r="U16" i="18"/>
  <c r="P52" i="19"/>
  <c r="P31" i="19"/>
  <c r="P73" i="19"/>
  <c r="I76" i="3"/>
  <c r="F91" i="3"/>
  <c r="F54" i="3"/>
  <c r="C97" i="3"/>
  <c r="I93" i="3"/>
  <c r="I64" i="3"/>
  <c r="I70" i="3"/>
  <c r="I68" i="3"/>
  <c r="I122" i="17" l="1"/>
  <c r="F114" i="17"/>
  <c r="C124" i="19"/>
  <c r="I97" i="16"/>
  <c r="C96" i="18"/>
  <c r="I117" i="16"/>
  <c r="I102" i="17"/>
  <c r="I118" i="16"/>
  <c r="C104" i="18"/>
  <c r="C125" i="18"/>
  <c r="F116" i="19"/>
  <c r="F72" i="19"/>
  <c r="F76" i="17"/>
  <c r="F105" i="17"/>
  <c r="I125" i="19"/>
  <c r="F114" i="16"/>
  <c r="C125" i="19"/>
  <c r="I100" i="16"/>
  <c r="C124" i="18"/>
  <c r="C104" i="19"/>
  <c r="I117" i="19"/>
  <c r="F95" i="17"/>
  <c r="I103" i="18"/>
  <c r="F100" i="16"/>
  <c r="F122" i="18"/>
  <c r="F122" i="19"/>
  <c r="I116" i="17"/>
  <c r="C103" i="18"/>
  <c r="I124" i="18"/>
  <c r="F121" i="16"/>
  <c r="F99" i="16"/>
  <c r="I83" i="18"/>
  <c r="I124" i="19"/>
  <c r="F117" i="16"/>
  <c r="F114" i="18"/>
  <c r="I93" i="19"/>
  <c r="I119" i="16"/>
  <c r="F118" i="18"/>
  <c r="F102" i="17"/>
  <c r="I95" i="17"/>
  <c r="I114" i="16"/>
  <c r="F120" i="17"/>
  <c r="I99" i="17"/>
  <c r="F92" i="17"/>
  <c r="C117" i="18"/>
  <c r="C84" i="18"/>
  <c r="C105" i="19"/>
  <c r="F113" i="19"/>
  <c r="F125" i="17"/>
  <c r="F103" i="19"/>
  <c r="F116" i="17"/>
  <c r="C122" i="18"/>
  <c r="I94" i="16"/>
  <c r="F99" i="17"/>
  <c r="F122" i="17"/>
  <c r="F113" i="17"/>
  <c r="F96" i="17"/>
  <c r="I95" i="18"/>
  <c r="I95" i="19"/>
  <c r="I101" i="19"/>
  <c r="I96" i="17"/>
  <c r="I104" i="18"/>
  <c r="I118" i="19"/>
  <c r="I101" i="17"/>
  <c r="I125" i="16"/>
  <c r="I97" i="19"/>
  <c r="T119" i="19"/>
  <c r="F124" i="16"/>
  <c r="F97" i="18"/>
  <c r="F100" i="18"/>
  <c r="F123" i="17"/>
  <c r="I96" i="16"/>
  <c r="I104" i="17"/>
  <c r="I119" i="18"/>
  <c r="C117" i="19"/>
  <c r="F99" i="18"/>
  <c r="F118" i="16"/>
  <c r="I92" i="17"/>
  <c r="AB104" i="19"/>
  <c r="F99" i="19"/>
  <c r="I105" i="17"/>
  <c r="I97" i="18"/>
  <c r="I117" i="18"/>
  <c r="I123" i="16"/>
  <c r="C93" i="19"/>
  <c r="C101" i="18"/>
  <c r="I118" i="18"/>
  <c r="F98" i="16"/>
  <c r="F84" i="16"/>
  <c r="F101" i="17"/>
  <c r="C114" i="18"/>
  <c r="C114" i="19"/>
  <c r="I115" i="16"/>
  <c r="F95" i="19"/>
  <c r="F122" i="16"/>
  <c r="F126" i="17"/>
  <c r="F125" i="18"/>
  <c r="C95" i="18"/>
  <c r="I116" i="19"/>
  <c r="AF121" i="19"/>
  <c r="AE121" i="19" s="1"/>
  <c r="AF100" i="19"/>
  <c r="AE100" i="19" s="1"/>
  <c r="O101" i="18"/>
  <c r="O122" i="18"/>
  <c r="U121" i="18"/>
  <c r="U100" i="18"/>
  <c r="D101" i="17"/>
  <c r="C101" i="17" s="1"/>
  <c r="D122" i="17"/>
  <c r="C122" i="17" s="1"/>
  <c r="R123" i="19"/>
  <c r="Q123" i="19" s="1"/>
  <c r="R102" i="19"/>
  <c r="Q102" i="19" s="1"/>
  <c r="V114" i="16"/>
  <c r="V93" i="16"/>
  <c r="O120" i="16"/>
  <c r="O99" i="16"/>
  <c r="O94" i="16"/>
  <c r="O115" i="16"/>
  <c r="AR97" i="19"/>
  <c r="AR118" i="19"/>
  <c r="O119" i="16"/>
  <c r="O98" i="16"/>
  <c r="AA116" i="18"/>
  <c r="AA95" i="18"/>
  <c r="Z115" i="18"/>
  <c r="Z94" i="18"/>
  <c r="S115" i="17"/>
  <c r="S94" i="17"/>
  <c r="R102" i="17"/>
  <c r="R123" i="17"/>
  <c r="R125" i="16"/>
  <c r="R104" i="16"/>
  <c r="AG96" i="19"/>
  <c r="AG117" i="19"/>
  <c r="U117" i="17"/>
  <c r="U96" i="17"/>
  <c r="O104" i="19"/>
  <c r="O125" i="19"/>
  <c r="U114" i="16"/>
  <c r="U93" i="16"/>
  <c r="AF119" i="18"/>
  <c r="AF98" i="18"/>
  <c r="E102" i="18"/>
  <c r="C102" i="18" s="1"/>
  <c r="E123" i="18"/>
  <c r="C123" i="18" s="1"/>
  <c r="Z101" i="19"/>
  <c r="Z122" i="19"/>
  <c r="AR95" i="19"/>
  <c r="AR116" i="19"/>
  <c r="O121" i="19"/>
  <c r="N121" i="19" s="1"/>
  <c r="O100" i="19"/>
  <c r="N100" i="19" s="1"/>
  <c r="AG118" i="19"/>
  <c r="AG97" i="19"/>
  <c r="AF105" i="19"/>
  <c r="AF126" i="19"/>
  <c r="U102" i="17"/>
  <c r="U123" i="17"/>
  <c r="R114" i="16"/>
  <c r="R93" i="16"/>
  <c r="AL97" i="18"/>
  <c r="AL118" i="18"/>
  <c r="U100" i="17"/>
  <c r="U121" i="17"/>
  <c r="S99" i="19"/>
  <c r="S120" i="19"/>
  <c r="R119" i="19"/>
  <c r="Q119" i="19" s="1"/>
  <c r="R98" i="19"/>
  <c r="Q98" i="19" s="1"/>
  <c r="Z105" i="19"/>
  <c r="Z126" i="19"/>
  <c r="AD124" i="18"/>
  <c r="AD103" i="18"/>
  <c r="AL114" i="18"/>
  <c r="AL93" i="18"/>
  <c r="V95" i="16"/>
  <c r="V116" i="16"/>
  <c r="V117" i="16"/>
  <c r="V96" i="16"/>
  <c r="AD100" i="19"/>
  <c r="AD121" i="19"/>
  <c r="AF118" i="19"/>
  <c r="AE118" i="19" s="1"/>
  <c r="AF97" i="19"/>
  <c r="AE97" i="19" s="1"/>
  <c r="AG97" i="18"/>
  <c r="AG118" i="18"/>
  <c r="V122" i="18"/>
  <c r="V101" i="18"/>
  <c r="Z97" i="18"/>
  <c r="Z118" i="18"/>
  <c r="AG113" i="18"/>
  <c r="AG92" i="18"/>
  <c r="O101" i="19"/>
  <c r="O122" i="19"/>
  <c r="O97" i="19"/>
  <c r="O118" i="19"/>
  <c r="AC96" i="18"/>
  <c r="AC117" i="18"/>
  <c r="AD99" i="18"/>
  <c r="AD120" i="18"/>
  <c r="V125" i="18"/>
  <c r="V104" i="18"/>
  <c r="U118" i="16"/>
  <c r="U97" i="16"/>
  <c r="V123" i="17"/>
  <c r="V102" i="17"/>
  <c r="V102" i="16"/>
  <c r="V123" i="16"/>
  <c r="AO124" i="18"/>
  <c r="AO103" i="18"/>
  <c r="G1" i="16"/>
  <c r="G94" i="16"/>
  <c r="F94" i="16" s="1"/>
  <c r="G115" i="16"/>
  <c r="F115" i="16" s="1"/>
  <c r="O102" i="18"/>
  <c r="O123" i="18"/>
  <c r="AL105" i="18"/>
  <c r="AL126" i="18"/>
  <c r="AL103" i="19"/>
  <c r="AL124" i="19"/>
  <c r="AR96" i="19"/>
  <c r="AR117" i="19"/>
  <c r="AF95" i="19"/>
  <c r="AF116" i="19"/>
  <c r="AF96" i="19"/>
  <c r="AF117" i="19"/>
  <c r="S102" i="17"/>
  <c r="S123" i="17"/>
  <c r="Z104" i="18"/>
  <c r="Z125" i="18"/>
  <c r="Z116" i="18"/>
  <c r="Z95" i="18"/>
  <c r="U125" i="18"/>
  <c r="U104" i="18"/>
  <c r="R118" i="18"/>
  <c r="R97" i="18"/>
  <c r="AC120" i="19"/>
  <c r="AC99" i="19"/>
  <c r="U104" i="19"/>
  <c r="U125" i="19"/>
  <c r="Z117" i="18"/>
  <c r="Z96" i="18"/>
  <c r="Z123" i="18"/>
  <c r="Z102" i="18"/>
  <c r="S118" i="17"/>
  <c r="S97" i="17"/>
  <c r="P101" i="17"/>
  <c r="P122" i="17"/>
  <c r="U120" i="17"/>
  <c r="U99" i="17"/>
  <c r="AA103" i="19"/>
  <c r="AA124" i="19"/>
  <c r="O96" i="19"/>
  <c r="O117" i="19"/>
  <c r="Z102" i="19"/>
  <c r="Y102" i="19" s="1"/>
  <c r="Z123" i="19"/>
  <c r="Y123" i="19" s="1"/>
  <c r="P120" i="19"/>
  <c r="N120" i="19" s="1"/>
  <c r="P99" i="19"/>
  <c r="N99" i="19" s="1"/>
  <c r="R99" i="18"/>
  <c r="R120" i="18"/>
  <c r="K1" i="17"/>
  <c r="K114" i="17"/>
  <c r="I114" i="17" s="1"/>
  <c r="K93" i="17"/>
  <c r="I93" i="17" s="1"/>
  <c r="E116" i="16"/>
  <c r="C116" i="16" s="1"/>
  <c r="E95" i="16"/>
  <c r="C95" i="16" s="1"/>
  <c r="AO100" i="19"/>
  <c r="AO121" i="19"/>
  <c r="U103" i="19"/>
  <c r="U124" i="19"/>
  <c r="J113" i="16"/>
  <c r="J92" i="16"/>
  <c r="V116" i="18"/>
  <c r="V95" i="18"/>
  <c r="P119" i="17"/>
  <c r="P98" i="17"/>
  <c r="S125" i="18"/>
  <c r="S104" i="18"/>
  <c r="AG113" i="19"/>
  <c r="AG92" i="19"/>
  <c r="AC116" i="19"/>
  <c r="AC95" i="19"/>
  <c r="V99" i="16"/>
  <c r="V120" i="16"/>
  <c r="V105" i="17"/>
  <c r="V126" i="17"/>
  <c r="R119" i="18"/>
  <c r="R98" i="18"/>
  <c r="R92" i="18"/>
  <c r="R113" i="18"/>
  <c r="AD116" i="18"/>
  <c r="AD95" i="18"/>
  <c r="D99" i="18"/>
  <c r="C99" i="18" s="1"/>
  <c r="D120" i="18"/>
  <c r="C120" i="18" s="1"/>
  <c r="AA116" i="19"/>
  <c r="AA95" i="19"/>
  <c r="AC115" i="19"/>
  <c r="AC94" i="19"/>
  <c r="AD122" i="19"/>
  <c r="AD101" i="19"/>
  <c r="AC92" i="19"/>
  <c r="AC113" i="19"/>
  <c r="AD95" i="19"/>
  <c r="AD116" i="19"/>
  <c r="S115" i="16"/>
  <c r="S94" i="16"/>
  <c r="S95" i="17"/>
  <c r="S116" i="17"/>
  <c r="V103" i="16"/>
  <c r="V124" i="16"/>
  <c r="O116" i="16"/>
  <c r="O95" i="16"/>
  <c r="I123" i="17"/>
  <c r="C118" i="19"/>
  <c r="I98" i="17"/>
  <c r="I126" i="18"/>
  <c r="F93" i="16"/>
  <c r="I105" i="18"/>
  <c r="H1" i="17"/>
  <c r="H103" i="17"/>
  <c r="F103" i="17" s="1"/>
  <c r="H124" i="17"/>
  <c r="F124" i="17" s="1"/>
  <c r="AO104" i="18"/>
  <c r="AO125" i="18"/>
  <c r="O103" i="19"/>
  <c r="O124" i="19"/>
  <c r="R101" i="19"/>
  <c r="R122" i="19"/>
  <c r="D122" i="16"/>
  <c r="D101" i="16"/>
  <c r="S99" i="18"/>
  <c r="S120" i="18"/>
  <c r="S122" i="18"/>
  <c r="S101" i="18"/>
  <c r="AO116" i="18"/>
  <c r="AO95" i="18"/>
  <c r="P95" i="19"/>
  <c r="P116" i="19"/>
  <c r="AO101" i="19"/>
  <c r="AO122" i="19"/>
  <c r="AO116" i="19"/>
  <c r="AO95" i="19"/>
  <c r="D93" i="17"/>
  <c r="D114" i="17"/>
  <c r="R122" i="16"/>
  <c r="R101" i="16"/>
  <c r="V96" i="18"/>
  <c r="V117" i="18"/>
  <c r="E115" i="16"/>
  <c r="C115" i="16" s="1"/>
  <c r="E94" i="16"/>
  <c r="C94" i="16" s="1"/>
  <c r="S116" i="16"/>
  <c r="S95" i="16"/>
  <c r="F97" i="17"/>
  <c r="F125" i="16"/>
  <c r="I104" i="16"/>
  <c r="F96" i="16"/>
  <c r="C126" i="19"/>
  <c r="I116" i="18"/>
  <c r="I10" i="18"/>
  <c r="K115" i="18"/>
  <c r="I115" i="18" s="1"/>
  <c r="K94" i="18"/>
  <c r="I94" i="18" s="1"/>
  <c r="V95" i="17"/>
  <c r="V116" i="17"/>
  <c r="O124" i="18"/>
  <c r="O103" i="18"/>
  <c r="O117" i="18"/>
  <c r="O96" i="18"/>
  <c r="AG114" i="18"/>
  <c r="AG93" i="18"/>
  <c r="V119" i="16"/>
  <c r="V98" i="16"/>
  <c r="O123" i="19"/>
  <c r="N123" i="19" s="1"/>
  <c r="O102" i="19"/>
  <c r="N102" i="19" s="1"/>
  <c r="P126" i="19"/>
  <c r="P105" i="19"/>
  <c r="AQ98" i="19"/>
  <c r="AP98" i="19" s="1"/>
  <c r="AQ119" i="19"/>
  <c r="AP119" i="19" s="1"/>
  <c r="J93" i="18"/>
  <c r="I93" i="18" s="1"/>
  <c r="J114" i="18"/>
  <c r="I114" i="18" s="1"/>
  <c r="R103" i="16"/>
  <c r="R124" i="16"/>
  <c r="R121" i="16"/>
  <c r="R100" i="16"/>
  <c r="AG101" i="18"/>
  <c r="AG122" i="18"/>
  <c r="F104" i="16"/>
  <c r="E121" i="17"/>
  <c r="E100" i="17"/>
  <c r="U113" i="18"/>
  <c r="U92" i="18"/>
  <c r="V124" i="18"/>
  <c r="V103" i="18"/>
  <c r="R94" i="18"/>
  <c r="R115" i="18"/>
  <c r="AD122" i="18"/>
  <c r="AD101" i="18"/>
  <c r="R124" i="17"/>
  <c r="R103" i="17"/>
  <c r="U115" i="17"/>
  <c r="U94" i="17"/>
  <c r="O96" i="17"/>
  <c r="O117" i="17"/>
  <c r="V124" i="19"/>
  <c r="V103" i="19"/>
  <c r="S116" i="19"/>
  <c r="S95" i="19"/>
  <c r="R124" i="19"/>
  <c r="R103" i="19"/>
  <c r="AO118" i="18"/>
  <c r="AO97" i="18"/>
  <c r="R104" i="17"/>
  <c r="R125" i="17"/>
  <c r="V118" i="16"/>
  <c r="V97" i="16"/>
  <c r="AG117" i="18"/>
  <c r="AG96" i="18"/>
  <c r="AL124" i="18"/>
  <c r="AL103" i="18"/>
  <c r="S113" i="18"/>
  <c r="S92" i="18"/>
  <c r="AL105" i="19"/>
  <c r="AL126" i="19"/>
  <c r="AD115" i="19"/>
  <c r="AD94" i="19"/>
  <c r="AL120" i="19"/>
  <c r="AL99" i="19"/>
  <c r="D100" i="17"/>
  <c r="D121" i="17"/>
  <c r="S113" i="16"/>
  <c r="S92" i="16"/>
  <c r="R114" i="18"/>
  <c r="R93" i="18"/>
  <c r="S114" i="17"/>
  <c r="S93" i="17"/>
  <c r="Y8" i="19"/>
  <c r="Z92" i="19"/>
  <c r="Y92" i="19" s="1"/>
  <c r="Z113" i="19"/>
  <c r="Y113" i="19" s="1"/>
  <c r="R114" i="19"/>
  <c r="R93" i="19"/>
  <c r="D113" i="17"/>
  <c r="D92" i="17"/>
  <c r="S120" i="16"/>
  <c r="S99" i="16"/>
  <c r="U115" i="18"/>
  <c r="U94" i="18"/>
  <c r="V117" i="17"/>
  <c r="V96" i="17"/>
  <c r="AD104" i="18"/>
  <c r="AD125" i="18"/>
  <c r="U121" i="16"/>
  <c r="U100" i="16"/>
  <c r="O121" i="16"/>
  <c r="O100" i="16"/>
  <c r="AF92" i="18"/>
  <c r="AF113" i="18"/>
  <c r="AO101" i="18"/>
  <c r="AO122" i="18"/>
  <c r="AG104" i="19"/>
  <c r="AG125" i="19"/>
  <c r="AF102" i="19"/>
  <c r="AE102" i="19" s="1"/>
  <c r="AF123" i="19"/>
  <c r="AE123" i="19" s="1"/>
  <c r="AG105" i="19"/>
  <c r="AG126" i="19"/>
  <c r="AG99" i="19"/>
  <c r="AE99" i="19" s="1"/>
  <c r="AG120" i="19"/>
  <c r="AE120" i="19" s="1"/>
  <c r="C12" i="17"/>
  <c r="E96" i="17"/>
  <c r="C96" i="17" s="1"/>
  <c r="E117" i="17"/>
  <c r="C117" i="17" s="1"/>
  <c r="AD97" i="18"/>
  <c r="AD118" i="18"/>
  <c r="S126" i="17"/>
  <c r="S105" i="17"/>
  <c r="AR117" i="18"/>
  <c r="AR96" i="18"/>
  <c r="U96" i="18"/>
  <c r="U117" i="18"/>
  <c r="S97" i="16"/>
  <c r="S118" i="16"/>
  <c r="AK120" i="19"/>
  <c r="AK99" i="19"/>
  <c r="R97" i="16"/>
  <c r="R118" i="16"/>
  <c r="F118" i="17"/>
  <c r="F101" i="19"/>
  <c r="I103" i="16"/>
  <c r="F116" i="16"/>
  <c r="F100" i="17"/>
  <c r="I125" i="18"/>
  <c r="F116" i="18"/>
  <c r="F126" i="16"/>
  <c r="I98" i="18"/>
  <c r="I126" i="19"/>
  <c r="F92" i="19"/>
  <c r="F104" i="17"/>
  <c r="AC94" i="18"/>
  <c r="AC115" i="18"/>
  <c r="AL116" i="19"/>
  <c r="AL95" i="19"/>
  <c r="S122" i="17"/>
  <c r="S101" i="17"/>
  <c r="E105" i="16"/>
  <c r="E126" i="16"/>
  <c r="I124" i="16"/>
  <c r="F95" i="16"/>
  <c r="F115" i="17"/>
  <c r="I116" i="16"/>
  <c r="T98" i="19"/>
  <c r="I105" i="19"/>
  <c r="I104" i="19"/>
  <c r="F100" i="19"/>
  <c r="C20" i="17"/>
  <c r="E125" i="17"/>
  <c r="C125" i="17" s="1"/>
  <c r="E104" i="17"/>
  <c r="C104" i="17" s="1"/>
  <c r="U93" i="19"/>
  <c r="U114" i="19"/>
  <c r="AO92" i="19"/>
  <c r="AO113" i="19"/>
  <c r="AL93" i="19"/>
  <c r="AL114" i="19"/>
  <c r="S99" i="17"/>
  <c r="S120" i="17"/>
  <c r="V94" i="17"/>
  <c r="V115" i="17"/>
  <c r="U118" i="18"/>
  <c r="U97" i="18"/>
  <c r="P101" i="19"/>
  <c r="P122" i="19"/>
  <c r="S119" i="16"/>
  <c r="S98" i="16"/>
  <c r="V118" i="18"/>
  <c r="V97" i="18"/>
  <c r="AO124" i="19"/>
  <c r="AO103" i="19"/>
  <c r="D118" i="16"/>
  <c r="C118" i="16" s="1"/>
  <c r="D97" i="16"/>
  <c r="C97" i="16" s="1"/>
  <c r="AF124" i="18"/>
  <c r="AF103" i="18"/>
  <c r="V98" i="17"/>
  <c r="V119" i="17"/>
  <c r="Z98" i="18"/>
  <c r="Z119" i="18"/>
  <c r="AC95" i="18"/>
  <c r="AC116" i="18"/>
  <c r="V121" i="16"/>
  <c r="V100" i="16"/>
  <c r="O113" i="16"/>
  <c r="O92" i="16"/>
  <c r="AG116" i="19"/>
  <c r="AG95" i="19"/>
  <c r="AR126" i="18"/>
  <c r="AR105" i="18"/>
  <c r="AO99" i="19"/>
  <c r="AO120" i="19"/>
  <c r="AL97" i="19"/>
  <c r="AL118" i="19"/>
  <c r="R92" i="19"/>
  <c r="R113" i="19"/>
  <c r="C14" i="16"/>
  <c r="E119" i="16"/>
  <c r="C119" i="16" s="1"/>
  <c r="E98" i="16"/>
  <c r="C98" i="16" s="1"/>
  <c r="AL122" i="18"/>
  <c r="AL101" i="18"/>
  <c r="S92" i="17"/>
  <c r="S113" i="17"/>
  <c r="P118" i="16"/>
  <c r="P97" i="16"/>
  <c r="U122" i="17"/>
  <c r="U101" i="17"/>
  <c r="AL117" i="18"/>
  <c r="AL96" i="18"/>
  <c r="V118" i="17"/>
  <c r="V97" i="17"/>
  <c r="AC118" i="19"/>
  <c r="AB118" i="19" s="1"/>
  <c r="AC97" i="19"/>
  <c r="AB97" i="19" s="1"/>
  <c r="U97" i="19"/>
  <c r="U118" i="19"/>
  <c r="AL101" i="19"/>
  <c r="AL122" i="19"/>
  <c r="I16" i="18"/>
  <c r="K100" i="18"/>
  <c r="I100" i="18" s="1"/>
  <c r="K121" i="18"/>
  <c r="I121" i="18" s="1"/>
  <c r="V92" i="16"/>
  <c r="V113" i="16"/>
  <c r="AG95" i="18"/>
  <c r="AG116" i="18"/>
  <c r="R126" i="19"/>
  <c r="Q126" i="19" s="1"/>
  <c r="R105" i="19"/>
  <c r="Q105" i="19" s="1"/>
  <c r="U115" i="19"/>
  <c r="T115" i="19" s="1"/>
  <c r="U94" i="19"/>
  <c r="T94" i="19" s="1"/>
  <c r="AD93" i="19"/>
  <c r="AD114" i="19"/>
  <c r="AR92" i="19"/>
  <c r="AR113" i="19"/>
  <c r="AB12" i="19"/>
  <c r="AC117" i="19"/>
  <c r="AB117" i="19" s="1"/>
  <c r="AC96" i="19"/>
  <c r="AB96" i="19" s="1"/>
  <c r="F103" i="16"/>
  <c r="V114" i="18"/>
  <c r="V93" i="18"/>
  <c r="Y15" i="19"/>
  <c r="AA99" i="19"/>
  <c r="Y99" i="19" s="1"/>
  <c r="AA120" i="19"/>
  <c r="Y120" i="19" s="1"/>
  <c r="AQ99" i="19"/>
  <c r="AQ120" i="19"/>
  <c r="O104" i="17"/>
  <c r="O125" i="17"/>
  <c r="R119" i="16"/>
  <c r="R98" i="16"/>
  <c r="S121" i="18"/>
  <c r="S100" i="18"/>
  <c r="AF101" i="18"/>
  <c r="AF122" i="18"/>
  <c r="U99" i="16"/>
  <c r="U120" i="16"/>
  <c r="Z114" i="19"/>
  <c r="Z93" i="19"/>
  <c r="AL96" i="19"/>
  <c r="AL117" i="19"/>
  <c r="AR114" i="19"/>
  <c r="AR93" i="19"/>
  <c r="S114" i="18"/>
  <c r="S93" i="18"/>
  <c r="AR116" i="18"/>
  <c r="AR95" i="18"/>
  <c r="AF115" i="18"/>
  <c r="AF94" i="18"/>
  <c r="R116" i="18"/>
  <c r="R95" i="18"/>
  <c r="R116" i="16"/>
  <c r="R95" i="16"/>
  <c r="E99" i="17"/>
  <c r="C99" i="17" s="1"/>
  <c r="E120" i="17"/>
  <c r="C120" i="17" s="1"/>
  <c r="AO114" i="19"/>
  <c r="AO93" i="19"/>
  <c r="R121" i="19"/>
  <c r="R100" i="19"/>
  <c r="V113" i="19"/>
  <c r="V92" i="19"/>
  <c r="AR101" i="19"/>
  <c r="AR122" i="19"/>
  <c r="U98" i="17"/>
  <c r="U119" i="17"/>
  <c r="S103" i="16"/>
  <c r="S124" i="16"/>
  <c r="O115" i="18"/>
  <c r="O94" i="18"/>
  <c r="U102" i="18"/>
  <c r="U123" i="18"/>
  <c r="V126" i="18"/>
  <c r="V105" i="18"/>
  <c r="R104" i="18"/>
  <c r="R125" i="18"/>
  <c r="R96" i="19"/>
  <c r="Q96" i="19" s="1"/>
  <c r="R117" i="19"/>
  <c r="Q117" i="19" s="1"/>
  <c r="AR125" i="19"/>
  <c r="AR104" i="19"/>
  <c r="Z94" i="19"/>
  <c r="Y94" i="19" s="1"/>
  <c r="Z115" i="19"/>
  <c r="Y115" i="19" s="1"/>
  <c r="V99" i="19"/>
  <c r="T99" i="19" s="1"/>
  <c r="V120" i="19"/>
  <c r="T120" i="19" s="1"/>
  <c r="E118" i="17"/>
  <c r="E97" i="17"/>
  <c r="U97" i="17"/>
  <c r="U118" i="17"/>
  <c r="R96" i="16"/>
  <c r="R117" i="16"/>
  <c r="I113" i="17"/>
  <c r="F94" i="17"/>
  <c r="I95" i="16"/>
  <c r="F124" i="19"/>
  <c r="F121" i="19"/>
  <c r="O103" i="17"/>
  <c r="O124" i="17"/>
  <c r="R126" i="17"/>
  <c r="R105" i="17"/>
  <c r="S96" i="16"/>
  <c r="S117" i="16"/>
  <c r="AF122" i="19"/>
  <c r="AF101" i="19"/>
  <c r="AG114" i="19"/>
  <c r="AG93" i="19"/>
  <c r="D102" i="17"/>
  <c r="C102" i="17" s="1"/>
  <c r="D123" i="17"/>
  <c r="C123" i="17" s="1"/>
  <c r="V122" i="17"/>
  <c r="V101" i="17"/>
  <c r="U104" i="17"/>
  <c r="U125" i="17"/>
  <c r="Z124" i="18"/>
  <c r="Z103" i="18"/>
  <c r="U126" i="18"/>
  <c r="U105" i="18"/>
  <c r="Z121" i="18"/>
  <c r="Z100" i="18"/>
  <c r="U113" i="17"/>
  <c r="R118" i="17"/>
  <c r="Q118" i="17" s="1"/>
  <c r="R97" i="17"/>
  <c r="O98" i="19"/>
  <c r="N98" i="19" s="1"/>
  <c r="O119" i="19"/>
  <c r="N119" i="19" s="1"/>
  <c r="AA104" i="19"/>
  <c r="AA125" i="19"/>
  <c r="AC92" i="18"/>
  <c r="AC113" i="18"/>
  <c r="U124" i="17"/>
  <c r="U103" i="17"/>
  <c r="AD92" i="19"/>
  <c r="AD113" i="19"/>
  <c r="AO94" i="19"/>
  <c r="AO115" i="19"/>
  <c r="R94" i="17"/>
  <c r="Q94" i="17" s="1"/>
  <c r="R115" i="17"/>
  <c r="AF104" i="18"/>
  <c r="AF125" i="18"/>
  <c r="E114" i="17"/>
  <c r="E93" i="17"/>
  <c r="O93" i="19"/>
  <c r="O114" i="19"/>
  <c r="N8" i="19"/>
  <c r="O113" i="19"/>
  <c r="N113" i="19" s="1"/>
  <c r="O92" i="19"/>
  <c r="N92" i="19" s="1"/>
  <c r="O116" i="19"/>
  <c r="O95" i="19"/>
  <c r="R121" i="17"/>
  <c r="R100" i="17"/>
  <c r="AR101" i="18"/>
  <c r="AR122" i="18"/>
  <c r="AC105" i="19"/>
  <c r="AB105" i="19" s="1"/>
  <c r="AC126" i="19"/>
  <c r="AB126" i="19" s="1"/>
  <c r="Z119" i="19"/>
  <c r="Y119" i="19" s="1"/>
  <c r="Z98" i="19"/>
  <c r="Y98" i="19" s="1"/>
  <c r="AL104" i="19"/>
  <c r="AL125" i="19"/>
  <c r="P124" i="18"/>
  <c r="P103" i="18"/>
  <c r="AD92" i="18"/>
  <c r="AD113" i="18"/>
  <c r="E113" i="17"/>
  <c r="E92" i="17"/>
  <c r="AR114" i="18"/>
  <c r="AR93" i="18"/>
  <c r="S117" i="17"/>
  <c r="S96" i="17"/>
  <c r="AA114" i="19"/>
  <c r="AA93" i="19"/>
  <c r="AD121" i="18"/>
  <c r="AD100" i="18"/>
  <c r="AC120" i="18"/>
  <c r="AC99" i="18"/>
  <c r="H98" i="18"/>
  <c r="F98" i="18" s="1"/>
  <c r="H119" i="18"/>
  <c r="F119" i="18" s="1"/>
  <c r="O114" i="18"/>
  <c r="O93" i="18"/>
  <c r="U122" i="18"/>
  <c r="U101" i="18"/>
  <c r="AC114" i="18"/>
  <c r="AC93" i="18"/>
  <c r="P96" i="19"/>
  <c r="P117" i="19"/>
  <c r="AF103" i="19"/>
  <c r="AF124" i="19"/>
  <c r="V93" i="19"/>
  <c r="V114" i="19"/>
  <c r="C14" i="18"/>
  <c r="E98" i="18"/>
  <c r="C98" i="18" s="1"/>
  <c r="E119" i="18"/>
  <c r="C119" i="18" s="1"/>
  <c r="R114" i="17"/>
  <c r="R93" i="17"/>
  <c r="S121" i="16"/>
  <c r="S100" i="16"/>
  <c r="S100" i="17"/>
  <c r="S121" i="17"/>
  <c r="AF102" i="18"/>
  <c r="AF123" i="18"/>
  <c r="D105" i="16"/>
  <c r="D126" i="16"/>
  <c r="O115" i="19"/>
  <c r="N115" i="19" s="1"/>
  <c r="O94" i="19"/>
  <c r="N94" i="19" s="1"/>
  <c r="AR105" i="19"/>
  <c r="AR126" i="19"/>
  <c r="AC124" i="19"/>
  <c r="AC103" i="19"/>
  <c r="F18" i="18"/>
  <c r="H123" i="18"/>
  <c r="F123" i="18" s="1"/>
  <c r="H102" i="18"/>
  <c r="F102" i="18" s="1"/>
  <c r="U122" i="16"/>
  <c r="U101" i="16"/>
  <c r="AA124" i="18"/>
  <c r="AA103" i="18"/>
  <c r="AA99" i="18"/>
  <c r="AA120" i="18"/>
  <c r="AO92" i="18"/>
  <c r="AO113" i="18"/>
  <c r="AL120" i="18"/>
  <c r="AL99" i="18"/>
  <c r="G103" i="18"/>
  <c r="F103" i="18" s="1"/>
  <c r="G124" i="18"/>
  <c r="F124" i="18" s="1"/>
  <c r="S92" i="19"/>
  <c r="S113" i="19"/>
  <c r="AA105" i="19"/>
  <c r="AA126" i="19"/>
  <c r="S94" i="19"/>
  <c r="S115" i="19"/>
  <c r="P114" i="19"/>
  <c r="P93" i="19"/>
  <c r="O116" i="17"/>
  <c r="O95" i="17"/>
  <c r="E101" i="16"/>
  <c r="E122" i="16"/>
  <c r="S101" i="16"/>
  <c r="S122" i="16"/>
  <c r="AO121" i="18"/>
  <c r="AO100" i="18"/>
  <c r="R123" i="16"/>
  <c r="R102" i="16"/>
  <c r="P117" i="18"/>
  <c r="P96" i="18"/>
  <c r="U125" i="16"/>
  <c r="U104" i="16"/>
  <c r="AA96" i="19"/>
  <c r="AA117" i="19"/>
  <c r="AC114" i="19"/>
  <c r="AC93" i="19"/>
  <c r="AA122" i="19"/>
  <c r="AA101" i="19"/>
  <c r="AD114" i="18"/>
  <c r="AB114" i="18" s="1"/>
  <c r="AD93" i="18"/>
  <c r="AB93" i="18" s="1"/>
  <c r="AF126" i="18"/>
  <c r="AF105" i="18"/>
  <c r="U105" i="17"/>
  <c r="U126" i="17"/>
  <c r="S119" i="17"/>
  <c r="S98" i="17"/>
  <c r="AC100" i="19"/>
  <c r="AC121" i="19"/>
  <c r="AC122" i="19"/>
  <c r="AC101" i="19"/>
  <c r="AG101" i="19"/>
  <c r="AG122" i="19"/>
  <c r="F10" i="18"/>
  <c r="H94" i="18"/>
  <c r="F94" i="18" s="1"/>
  <c r="H115" i="18"/>
  <c r="F115" i="18" s="1"/>
  <c r="P102" i="17"/>
  <c r="P123" i="17"/>
  <c r="AL116" i="18"/>
  <c r="AL95" i="18"/>
  <c r="AG124" i="18"/>
  <c r="AG103" i="18"/>
  <c r="AR120" i="18"/>
  <c r="AR99" i="18"/>
  <c r="D119" i="17"/>
  <c r="C119" i="17" s="1"/>
  <c r="D98" i="17"/>
  <c r="C98" i="17" s="1"/>
  <c r="P118" i="19"/>
  <c r="P97" i="19"/>
  <c r="C8" i="16"/>
  <c r="E113" i="16"/>
  <c r="E92" i="16"/>
  <c r="O125" i="16"/>
  <c r="O104" i="16"/>
  <c r="R92" i="16"/>
  <c r="R113" i="16"/>
  <c r="AF117" i="18"/>
  <c r="AF96" i="18"/>
  <c r="E105" i="17"/>
  <c r="E126" i="17"/>
  <c r="C18" i="16"/>
  <c r="E123" i="16"/>
  <c r="C123" i="16" s="1"/>
  <c r="E102" i="16"/>
  <c r="C102" i="16" s="1"/>
  <c r="F95" i="18"/>
  <c r="AB125" i="19"/>
  <c r="Q104" i="19"/>
  <c r="F102" i="16"/>
  <c r="F120" i="18"/>
  <c r="F93" i="18"/>
  <c r="F97" i="16"/>
  <c r="F121" i="18"/>
  <c r="AC123" i="18"/>
  <c r="AC102" i="18"/>
  <c r="AC102" i="19"/>
  <c r="AB102" i="19" s="1"/>
  <c r="AC123" i="19"/>
  <c r="AB123" i="19" s="1"/>
  <c r="AD124" i="19"/>
  <c r="AD103" i="19"/>
  <c r="V105" i="16"/>
  <c r="V126" i="16"/>
  <c r="U124" i="18"/>
  <c r="U103" i="18"/>
  <c r="Z125" i="19"/>
  <c r="Z104" i="19"/>
  <c r="AA104" i="18"/>
  <c r="AA125" i="18"/>
  <c r="AC121" i="18"/>
  <c r="AC100" i="18"/>
  <c r="D115" i="17"/>
  <c r="C115" i="17" s="1"/>
  <c r="C94" i="17"/>
  <c r="AF115" i="19"/>
  <c r="AE115" i="19" s="1"/>
  <c r="AF94" i="19"/>
  <c r="AE94" i="19" s="1"/>
  <c r="V97" i="19"/>
  <c r="V118" i="19"/>
  <c r="R123" i="18"/>
  <c r="R102" i="18"/>
  <c r="P126" i="18"/>
  <c r="P105" i="18"/>
  <c r="U117" i="19"/>
  <c r="U96" i="19"/>
  <c r="AA117" i="18"/>
  <c r="AA96" i="18"/>
  <c r="R118" i="19"/>
  <c r="Q118" i="19" s="1"/>
  <c r="R97" i="19"/>
  <c r="Q97" i="19" s="1"/>
  <c r="AL125" i="18"/>
  <c r="AL104" i="18"/>
  <c r="U119" i="18"/>
  <c r="U98" i="18"/>
  <c r="AA118" i="18"/>
  <c r="AA97" i="18"/>
  <c r="U92" i="19"/>
  <c r="U113" i="19"/>
  <c r="O126" i="19"/>
  <c r="O105" i="19"/>
  <c r="D114" i="16"/>
  <c r="C114" i="16" s="1"/>
  <c r="D93" i="16"/>
  <c r="C93" i="16" s="1"/>
  <c r="AF116" i="18"/>
  <c r="AF95" i="18"/>
  <c r="AA114" i="18"/>
  <c r="AA93" i="18"/>
  <c r="AA105" i="18"/>
  <c r="AA126" i="18"/>
  <c r="C10" i="18"/>
  <c r="E115" i="18"/>
  <c r="C115" i="18" s="1"/>
  <c r="E94" i="18"/>
  <c r="C94" i="18" s="1"/>
  <c r="U121" i="19"/>
  <c r="T121" i="19" s="1"/>
  <c r="U100" i="19"/>
  <c r="T100" i="19" s="1"/>
  <c r="U93" i="17"/>
  <c r="U114" i="17"/>
  <c r="P120" i="18"/>
  <c r="P99" i="18"/>
  <c r="D118" i="17"/>
  <c r="D97" i="17"/>
  <c r="AF114" i="19"/>
  <c r="AF93" i="19"/>
  <c r="J120" i="18"/>
  <c r="I120" i="18" s="1"/>
  <c r="J99" i="18"/>
  <c r="I99" i="18" s="1"/>
  <c r="O104" i="18"/>
  <c r="O125" i="18"/>
  <c r="O116" i="18"/>
  <c r="O95" i="18"/>
  <c r="AF118" i="18"/>
  <c r="AF97" i="18"/>
  <c r="S126" i="16"/>
  <c r="S105" i="16"/>
  <c r="Z93" i="18"/>
  <c r="Z114" i="18"/>
  <c r="Z95" i="19"/>
  <c r="Z116" i="19"/>
  <c r="R113" i="17"/>
  <c r="R92" i="17"/>
  <c r="C11" i="17"/>
  <c r="E116" i="17"/>
  <c r="C116" i="17" s="1"/>
  <c r="E95" i="17"/>
  <c r="C95" i="17" s="1"/>
  <c r="V125" i="16"/>
  <c r="V104" i="16"/>
  <c r="P104" i="18"/>
  <c r="P125" i="18"/>
  <c r="AO114" i="18"/>
  <c r="AO93" i="18"/>
  <c r="R121" i="18"/>
  <c r="R100" i="18"/>
  <c r="Z101" i="18"/>
  <c r="Z122" i="18"/>
  <c r="O119" i="18"/>
  <c r="O98" i="18"/>
  <c r="V116" i="19"/>
  <c r="V95" i="19"/>
  <c r="S114" i="19"/>
  <c r="S93" i="19"/>
  <c r="V101" i="19"/>
  <c r="V122" i="19"/>
  <c r="S125" i="17"/>
  <c r="S104" i="17"/>
  <c r="R101" i="17"/>
  <c r="R122" i="17"/>
  <c r="V115" i="16"/>
  <c r="V94" i="16"/>
  <c r="R117" i="18"/>
  <c r="R96" i="18"/>
  <c r="AR124" i="18"/>
  <c r="AR103" i="18"/>
  <c r="AG120" i="18"/>
  <c r="AG99" i="18"/>
  <c r="AC104" i="18"/>
  <c r="AC125" i="18"/>
  <c r="V104" i="19"/>
  <c r="V125" i="19"/>
  <c r="V126" i="19"/>
  <c r="V105" i="19"/>
  <c r="AR99" i="19"/>
  <c r="AR120" i="19"/>
  <c r="R95" i="17"/>
  <c r="R116" i="17"/>
  <c r="C16" i="16"/>
  <c r="E100" i="16"/>
  <c r="C100" i="16" s="1"/>
  <c r="E121" i="16"/>
  <c r="C121" i="16" s="1"/>
  <c r="AN125" i="19"/>
  <c r="AM125" i="19" s="1"/>
  <c r="AN104" i="19"/>
  <c r="AM104" i="19" s="1"/>
  <c r="AA101" i="18"/>
  <c r="AA122" i="18"/>
  <c r="R99" i="17"/>
  <c r="R120" i="17"/>
  <c r="I103" i="17"/>
  <c r="Q125" i="19"/>
  <c r="F123" i="16"/>
  <c r="C97" i="18"/>
  <c r="I94" i="17"/>
  <c r="C96" i="19"/>
  <c r="E103" i="17"/>
  <c r="C103" i="17" s="1"/>
  <c r="E124" i="17"/>
  <c r="C124" i="17" s="1"/>
  <c r="P116" i="18"/>
  <c r="P95" i="18"/>
  <c r="AG126" i="18"/>
  <c r="AG105" i="18"/>
  <c r="O126" i="18"/>
  <c r="O105" i="18"/>
  <c r="V120" i="18"/>
  <c r="V99" i="18"/>
  <c r="F21" i="18"/>
  <c r="H126" i="18"/>
  <c r="F126" i="18" s="1"/>
  <c r="H105" i="18"/>
  <c r="F105" i="18" s="1"/>
  <c r="AD120" i="19"/>
  <c r="AD99" i="19"/>
  <c r="AA97" i="19"/>
  <c r="AA118" i="19"/>
  <c r="D105" i="17"/>
  <c r="D126" i="17"/>
  <c r="S114" i="16"/>
  <c r="S93" i="16"/>
  <c r="U116" i="18"/>
  <c r="U95" i="18"/>
  <c r="P114" i="18"/>
  <c r="P93" i="18"/>
  <c r="C12" i="16"/>
  <c r="E96" i="16"/>
  <c r="C96" i="16" s="1"/>
  <c r="E117" i="16"/>
  <c r="C117" i="16" s="1"/>
  <c r="C19" i="16"/>
  <c r="E124" i="16"/>
  <c r="C124" i="16" s="1"/>
  <c r="E103" i="16"/>
  <c r="C103" i="16" s="1"/>
  <c r="F105" i="16"/>
  <c r="I126" i="17"/>
  <c r="I120" i="17"/>
  <c r="I124" i="17"/>
  <c r="C118" i="18"/>
  <c r="F120" i="19"/>
  <c r="I121" i="16"/>
  <c r="I115" i="17"/>
  <c r="F115" i="19"/>
  <c r="F119" i="16"/>
  <c r="I126" i="16"/>
  <c r="I125" i="17"/>
  <c r="F94" i="19"/>
  <c r="I105" i="16"/>
  <c r="I100" i="17"/>
  <c r="K123" i="18"/>
  <c r="I123" i="18" s="1"/>
  <c r="K102" i="18"/>
  <c r="I102" i="18" s="1"/>
  <c r="P97" i="18"/>
  <c r="P118" i="18"/>
  <c r="R126" i="16"/>
  <c r="R105" i="16"/>
  <c r="AR119" i="18"/>
  <c r="AR98" i="18"/>
  <c r="I122" i="18"/>
  <c r="C101" i="19"/>
  <c r="I96" i="18"/>
  <c r="I93" i="16"/>
  <c r="F93" i="19"/>
  <c r="I121" i="17"/>
  <c r="F98" i="17"/>
  <c r="Z126" i="18"/>
  <c r="Z105" i="18"/>
  <c r="U126" i="16"/>
  <c r="U105" i="16"/>
  <c r="O120" i="17"/>
  <c r="O99" i="17"/>
  <c r="P101" i="18"/>
  <c r="P122" i="18"/>
  <c r="E100" i="18"/>
  <c r="C100" i="18" s="1"/>
  <c r="E121" i="18"/>
  <c r="C121" i="18" s="1"/>
  <c r="V124" i="17"/>
  <c r="V103" i="17"/>
  <c r="P124" i="19"/>
  <c r="P103" i="19"/>
  <c r="U95" i="19"/>
  <c r="U116" i="19"/>
  <c r="S103" i="19"/>
  <c r="S124" i="19"/>
  <c r="U115" i="16"/>
  <c r="U94" i="16"/>
  <c r="U103" i="16"/>
  <c r="U124" i="16"/>
  <c r="R101" i="18"/>
  <c r="Q101" i="18" s="1"/>
  <c r="R122" i="18"/>
  <c r="U98" i="16"/>
  <c r="U119" i="16"/>
  <c r="AC126" i="18"/>
  <c r="AC105" i="18"/>
  <c r="V119" i="18"/>
  <c r="V98" i="18"/>
  <c r="F101" i="18"/>
  <c r="I99" i="16"/>
  <c r="C103" i="19"/>
  <c r="F120" i="16"/>
  <c r="F101" i="16"/>
  <c r="F104" i="18"/>
  <c r="C93" i="18"/>
  <c r="I114" i="19"/>
  <c r="AE119" i="19"/>
  <c r="I101" i="18"/>
  <c r="C122" i="19"/>
  <c r="C105" i="18"/>
  <c r="F114" i="19"/>
  <c r="F119" i="17"/>
  <c r="C95" i="19"/>
  <c r="I118" i="17"/>
  <c r="O100" i="18"/>
  <c r="O121" i="18"/>
  <c r="Z100" i="19"/>
  <c r="Y100" i="19" s="1"/>
  <c r="Z121" i="19"/>
  <c r="Y121" i="19" s="1"/>
  <c r="U105" i="19"/>
  <c r="U126" i="19"/>
  <c r="O97" i="18"/>
  <c r="O118" i="18"/>
  <c r="AR113" i="18"/>
  <c r="AR92" i="18"/>
  <c r="U117" i="16"/>
  <c r="U96" i="16"/>
  <c r="Z103" i="19"/>
  <c r="Z124" i="19"/>
  <c r="R116" i="19"/>
  <c r="Q116" i="19" s="1"/>
  <c r="R95" i="19"/>
  <c r="R96" i="17"/>
  <c r="R117" i="17"/>
  <c r="O117" i="16"/>
  <c r="O96" i="16"/>
  <c r="AG125" i="18"/>
  <c r="AG104" i="18"/>
  <c r="S116" i="18"/>
  <c r="S95" i="18"/>
  <c r="E113" i="18"/>
  <c r="E92" i="18"/>
  <c r="AF113" i="19"/>
  <c r="AF92" i="19"/>
  <c r="AG103" i="19"/>
  <c r="AG124" i="19"/>
  <c r="AC119" i="19"/>
  <c r="AB119" i="19" s="1"/>
  <c r="AC98" i="19"/>
  <c r="AB98" i="19" s="1"/>
  <c r="U116" i="17"/>
  <c r="U95" i="17"/>
  <c r="P114" i="16"/>
  <c r="P93" i="16"/>
  <c r="S124" i="18"/>
  <c r="S103" i="18"/>
  <c r="AF121" i="18"/>
  <c r="AF100" i="18"/>
  <c r="Z96" i="19"/>
  <c r="Z117" i="19"/>
  <c r="V96" i="19"/>
  <c r="V117" i="19"/>
  <c r="V104" i="17"/>
  <c r="V125" i="17"/>
  <c r="H96" i="18"/>
  <c r="F96" i="18" s="1"/>
  <c r="H117" i="18"/>
  <c r="F117" i="18" s="1"/>
  <c r="P94" i="17"/>
  <c r="P115" i="17"/>
  <c r="V120" i="17"/>
  <c r="V99" i="17"/>
  <c r="U95" i="16"/>
  <c r="U116" i="16"/>
  <c r="D113" i="18"/>
  <c r="D92" i="18"/>
  <c r="O103" i="16"/>
  <c r="O124" i="16"/>
  <c r="AC118" i="18"/>
  <c r="AC97" i="18"/>
  <c r="E125" i="16"/>
  <c r="C125" i="16" s="1"/>
  <c r="E104" i="16"/>
  <c r="C104" i="16" s="1"/>
  <c r="S104" i="16"/>
  <c r="S125" i="16"/>
  <c r="O123" i="16"/>
  <c r="O102" i="16"/>
  <c r="U101" i="19"/>
  <c r="U122" i="19"/>
  <c r="S121" i="19"/>
  <c r="S100" i="19"/>
  <c r="R99" i="19"/>
  <c r="R120" i="19"/>
  <c r="AF104" i="19"/>
  <c r="AF125" i="19"/>
  <c r="R119" i="17"/>
  <c r="R98" i="17"/>
  <c r="R99" i="16"/>
  <c r="R120" i="16"/>
  <c r="AR118" i="18"/>
  <c r="AR97" i="18"/>
  <c r="AC122" i="18"/>
  <c r="AC101" i="18"/>
  <c r="R126" i="18"/>
  <c r="R105" i="18"/>
  <c r="V113" i="18"/>
  <c r="V92" i="18"/>
  <c r="P125" i="19"/>
  <c r="P104" i="19"/>
  <c r="Z118" i="19"/>
  <c r="Z97" i="19"/>
  <c r="V121" i="17"/>
  <c r="V100" i="17"/>
  <c r="V92" i="17"/>
  <c r="V113" i="17"/>
  <c r="U123" i="16"/>
  <c r="U102" i="16"/>
  <c r="C15" i="16"/>
  <c r="E120" i="16"/>
  <c r="C120" i="16" s="1"/>
  <c r="E99" i="16"/>
  <c r="C99" i="16" s="1"/>
  <c r="AO120" i="18"/>
  <c r="AO99" i="18"/>
  <c r="AR125" i="18"/>
  <c r="AR104" i="18"/>
  <c r="AC119" i="18"/>
  <c r="AC98" i="18"/>
  <c r="AR124" i="19"/>
  <c r="AR103" i="19"/>
  <c r="R94" i="19"/>
  <c r="R115" i="19"/>
  <c r="U123" i="19"/>
  <c r="T123" i="19" s="1"/>
  <c r="U102" i="19"/>
  <c r="T102" i="19" s="1"/>
  <c r="S122" i="19"/>
  <c r="S101" i="19"/>
  <c r="S118" i="18"/>
  <c r="S97" i="18"/>
  <c r="S123" i="16"/>
  <c r="S102" i="16"/>
  <c r="I17" i="16"/>
  <c r="K122" i="16"/>
  <c r="I122" i="16" s="1"/>
  <c r="K101" i="16"/>
  <c r="I101" i="16" s="1"/>
  <c r="AG119" i="18"/>
  <c r="AG98" i="18"/>
  <c r="I120" i="16"/>
  <c r="I103" i="19"/>
  <c r="I117" i="17"/>
  <c r="AE98" i="19"/>
  <c r="I98" i="16"/>
  <c r="I122" i="19"/>
  <c r="C97" i="19"/>
  <c r="I119" i="17"/>
  <c r="I102" i="16"/>
  <c r="C126" i="18"/>
  <c r="I96" i="19"/>
  <c r="F117" i="17"/>
  <c r="C116" i="18"/>
  <c r="C116" i="19"/>
  <c r="I97" i="17"/>
  <c r="I77" i="17"/>
  <c r="F77" i="17"/>
  <c r="I81" i="17"/>
  <c r="F79" i="16"/>
  <c r="F78" i="18"/>
  <c r="F73" i="17"/>
  <c r="C76" i="19"/>
  <c r="I78" i="17"/>
  <c r="F72" i="18"/>
  <c r="I76" i="19"/>
  <c r="I73" i="16"/>
  <c r="I75" i="17"/>
  <c r="I84" i="17"/>
  <c r="I81" i="16"/>
  <c r="I82" i="16"/>
  <c r="F72" i="16"/>
  <c r="I77" i="18"/>
  <c r="C72" i="18"/>
  <c r="F76" i="18"/>
  <c r="I82" i="18"/>
  <c r="I76" i="16"/>
  <c r="C83" i="19"/>
  <c r="F78" i="19"/>
  <c r="I84" i="18"/>
  <c r="C74" i="18"/>
  <c r="F82" i="16"/>
  <c r="F74" i="17"/>
  <c r="H1" i="18"/>
  <c r="D1" i="16"/>
  <c r="F74" i="18"/>
  <c r="I84" i="19"/>
  <c r="AL1" i="19"/>
  <c r="H65" i="16"/>
  <c r="F84" i="17"/>
  <c r="I80" i="18"/>
  <c r="F72" i="17"/>
  <c r="F74" i="16"/>
  <c r="F80" i="19"/>
  <c r="I74" i="17"/>
  <c r="F76" i="16"/>
  <c r="C74" i="19"/>
  <c r="I75" i="19"/>
  <c r="I74" i="16"/>
  <c r="K1" i="16"/>
  <c r="F74" i="19"/>
  <c r="I36" i="19"/>
  <c r="F83" i="17"/>
  <c r="T77" i="19"/>
  <c r="C75" i="19"/>
  <c r="C75" i="18"/>
  <c r="I76" i="18"/>
  <c r="I78" i="16"/>
  <c r="I80" i="19"/>
  <c r="I83" i="19"/>
  <c r="I80" i="17"/>
  <c r="I75" i="18"/>
  <c r="I40" i="17"/>
  <c r="I9" i="17"/>
  <c r="I1" i="17" s="1"/>
  <c r="AK12" i="18"/>
  <c r="O54" i="18"/>
  <c r="O33" i="18"/>
  <c r="O75" i="18"/>
  <c r="N12" i="18"/>
  <c r="AC39" i="18"/>
  <c r="AC60" i="18"/>
  <c r="AC81" i="18"/>
  <c r="N21" i="18"/>
  <c r="P42" i="18"/>
  <c r="P63" i="18"/>
  <c r="P84" i="18"/>
  <c r="P8" i="17"/>
  <c r="E1" i="17"/>
  <c r="E50" i="17"/>
  <c r="E71" i="17"/>
  <c r="E29" i="17"/>
  <c r="I36" i="17"/>
  <c r="AL82" i="19"/>
  <c r="AL61" i="19"/>
  <c r="AL40" i="19"/>
  <c r="AK12" i="19"/>
  <c r="O54" i="19"/>
  <c r="O33" i="19"/>
  <c r="O75" i="19"/>
  <c r="N12" i="19"/>
  <c r="AC81" i="19"/>
  <c r="AB81" i="19" s="1"/>
  <c r="AC60" i="19"/>
  <c r="AC39" i="19"/>
  <c r="AB18" i="19"/>
  <c r="AD50" i="19"/>
  <c r="AD1" i="19"/>
  <c r="AD71" i="19"/>
  <c r="AD29" i="19"/>
  <c r="AG33" i="19"/>
  <c r="AG75" i="19"/>
  <c r="AG54" i="19"/>
  <c r="AF74" i="19"/>
  <c r="AF53" i="19"/>
  <c r="AF32" i="19"/>
  <c r="AE11" i="19"/>
  <c r="S31" i="19"/>
  <c r="S73" i="19"/>
  <c r="S52" i="19"/>
  <c r="P36" i="19"/>
  <c r="P78" i="19"/>
  <c r="N78" i="19" s="1"/>
  <c r="P57" i="19"/>
  <c r="N57" i="19" s="1"/>
  <c r="AD40" i="19"/>
  <c r="AD82" i="19"/>
  <c r="AD61" i="19"/>
  <c r="AQ77" i="19"/>
  <c r="AP77" i="19" s="1"/>
  <c r="AQ35" i="19"/>
  <c r="AQ56" i="19"/>
  <c r="AP14" i="19"/>
  <c r="F40" i="16"/>
  <c r="P31" i="17"/>
  <c r="P52" i="17"/>
  <c r="P73" i="17"/>
  <c r="V63" i="16"/>
  <c r="V42" i="16"/>
  <c r="V84" i="16"/>
  <c r="F58" i="16"/>
  <c r="Z41" i="18"/>
  <c r="Z62" i="18"/>
  <c r="Y20" i="18"/>
  <c r="Z83" i="18"/>
  <c r="AO79" i="18"/>
  <c r="AO58" i="18"/>
  <c r="AO37" i="18"/>
  <c r="AN15" i="18"/>
  <c r="R78" i="18"/>
  <c r="R57" i="18"/>
  <c r="R36" i="18"/>
  <c r="Q15" i="18"/>
  <c r="U82" i="18"/>
  <c r="U40" i="18"/>
  <c r="AQ19" i="18"/>
  <c r="U61" i="18"/>
  <c r="T19" i="18"/>
  <c r="AF83" i="18"/>
  <c r="AE20" i="18"/>
  <c r="AF41" i="18"/>
  <c r="AF62" i="18"/>
  <c r="U80" i="17"/>
  <c r="U59" i="17"/>
  <c r="T17" i="17"/>
  <c r="U38" i="17"/>
  <c r="AO14" i="18"/>
  <c r="AD14" i="18"/>
  <c r="H35" i="18"/>
  <c r="H77" i="18"/>
  <c r="F77" i="18" s="1"/>
  <c r="S14" i="18"/>
  <c r="H56" i="18"/>
  <c r="R39" i="16"/>
  <c r="Q18" i="16"/>
  <c r="R81" i="16"/>
  <c r="R60" i="16"/>
  <c r="I59" i="18"/>
  <c r="AL33" i="18"/>
  <c r="AL54" i="18"/>
  <c r="AL75" i="18"/>
  <c r="AN9" i="18"/>
  <c r="R51" i="18"/>
  <c r="R30" i="18"/>
  <c r="Q9" i="18"/>
  <c r="R72" i="18"/>
  <c r="T15" i="16"/>
  <c r="U78" i="16"/>
  <c r="U57" i="16"/>
  <c r="U36" i="16"/>
  <c r="S41" i="16"/>
  <c r="S83" i="16"/>
  <c r="S62" i="16"/>
  <c r="I41" i="16"/>
  <c r="AK20" i="19"/>
  <c r="O41" i="19"/>
  <c r="O62" i="19"/>
  <c r="O83" i="19"/>
  <c r="P54" i="19"/>
  <c r="P33" i="19"/>
  <c r="P75" i="19"/>
  <c r="C53" i="19"/>
  <c r="AQ19" i="19"/>
  <c r="T19" i="19"/>
  <c r="U61" i="19"/>
  <c r="U82" i="19"/>
  <c r="U40" i="19"/>
  <c r="F51" i="19"/>
  <c r="AQ13" i="19"/>
  <c r="U76" i="19"/>
  <c r="U55" i="19"/>
  <c r="U34" i="19"/>
  <c r="T13" i="19"/>
  <c r="AL59" i="19"/>
  <c r="AL38" i="19"/>
  <c r="AL80" i="19"/>
  <c r="V30" i="19"/>
  <c r="V51" i="19"/>
  <c r="V72" i="19"/>
  <c r="I30" i="16"/>
  <c r="R77" i="17"/>
  <c r="R56" i="17"/>
  <c r="R35" i="17"/>
  <c r="Q14" i="17"/>
  <c r="V59" i="17"/>
  <c r="V80" i="17"/>
  <c r="V38" i="17"/>
  <c r="F30" i="17"/>
  <c r="I52" i="16"/>
  <c r="I61" i="16"/>
  <c r="AA83" i="18"/>
  <c r="AA62" i="18"/>
  <c r="AA41" i="18"/>
  <c r="AN17" i="18"/>
  <c r="R80" i="18"/>
  <c r="R59" i="18"/>
  <c r="Q17" i="18"/>
  <c r="R38" i="18"/>
  <c r="AE21" i="18"/>
  <c r="AF63" i="18"/>
  <c r="AF84" i="18"/>
  <c r="AF42" i="18"/>
  <c r="I56" i="16"/>
  <c r="O38" i="18"/>
  <c r="AK17" i="18"/>
  <c r="N17" i="18"/>
  <c r="O80" i="18"/>
  <c r="O59" i="18"/>
  <c r="Z37" i="18"/>
  <c r="Z79" i="18"/>
  <c r="Z58" i="18"/>
  <c r="AB11" i="18"/>
  <c r="AC74" i="18"/>
  <c r="AC53" i="18"/>
  <c r="AC32" i="18"/>
  <c r="S19" i="17"/>
  <c r="Q19" i="17" s="1"/>
  <c r="H82" i="17"/>
  <c r="H65" i="17" s="1"/>
  <c r="H61" i="17"/>
  <c r="H40" i="17"/>
  <c r="T12" i="17"/>
  <c r="V75" i="17"/>
  <c r="V54" i="17"/>
  <c r="V33" i="17"/>
  <c r="I35" i="18"/>
  <c r="R32" i="16"/>
  <c r="R53" i="16"/>
  <c r="R74" i="16"/>
  <c r="Q11" i="16"/>
  <c r="F34" i="17"/>
  <c r="I54" i="16"/>
  <c r="C38" i="19"/>
  <c r="AG53" i="19"/>
  <c r="AG74" i="19"/>
  <c r="AG32" i="19"/>
  <c r="Z58" i="19"/>
  <c r="Z79" i="19"/>
  <c r="Y79" i="19" s="1"/>
  <c r="Z37" i="19"/>
  <c r="Y16" i="19"/>
  <c r="S30" i="19"/>
  <c r="S72" i="19"/>
  <c r="S51" i="19"/>
  <c r="C55" i="19"/>
  <c r="F59" i="19"/>
  <c r="AQ21" i="19"/>
  <c r="U84" i="19"/>
  <c r="U42" i="19"/>
  <c r="U63" i="19"/>
  <c r="T21" i="19"/>
  <c r="AR1" i="19"/>
  <c r="AR29" i="19"/>
  <c r="AR71" i="19"/>
  <c r="AR50" i="19"/>
  <c r="AN11" i="19"/>
  <c r="R74" i="19"/>
  <c r="R53" i="19"/>
  <c r="R32" i="19"/>
  <c r="Q11" i="19"/>
  <c r="AR38" i="19"/>
  <c r="AR80" i="19"/>
  <c r="AR59" i="19"/>
  <c r="I39" i="17"/>
  <c r="V42" i="17"/>
  <c r="V84" i="17"/>
  <c r="V63" i="17"/>
  <c r="F54" i="17"/>
  <c r="E36" i="16"/>
  <c r="P15" i="16"/>
  <c r="E78" i="16"/>
  <c r="C78" i="16" s="1"/>
  <c r="E57" i="16"/>
  <c r="AL74" i="18"/>
  <c r="AL32" i="18"/>
  <c r="AL53" i="18"/>
  <c r="R52" i="18"/>
  <c r="R31" i="18"/>
  <c r="R73" i="18"/>
  <c r="AN10" i="18"/>
  <c r="C76" i="18"/>
  <c r="AB17" i="18"/>
  <c r="AD59" i="18"/>
  <c r="AD80" i="18"/>
  <c r="AD38" i="18"/>
  <c r="I52" i="17"/>
  <c r="I58" i="17"/>
  <c r="O33" i="17"/>
  <c r="O75" i="17"/>
  <c r="O54" i="17"/>
  <c r="S52" i="17"/>
  <c r="S73" i="17"/>
  <c r="S31" i="17"/>
  <c r="T18" i="17"/>
  <c r="V60" i="17"/>
  <c r="V81" i="17"/>
  <c r="V39" i="17"/>
  <c r="R75" i="19"/>
  <c r="Q75" i="19" s="1"/>
  <c r="Q12" i="19"/>
  <c r="AN12" i="19"/>
  <c r="R54" i="19"/>
  <c r="R33" i="19"/>
  <c r="AF1" i="19"/>
  <c r="AF71" i="19"/>
  <c r="AF50" i="19"/>
  <c r="AF29" i="19"/>
  <c r="AE8" i="19"/>
  <c r="I82" i="19"/>
  <c r="C52" i="19"/>
  <c r="AN14" i="19"/>
  <c r="R35" i="19"/>
  <c r="R77" i="19"/>
  <c r="Q77" i="19" s="1"/>
  <c r="R56" i="19"/>
  <c r="Q14" i="19"/>
  <c r="AC1" i="19"/>
  <c r="AC71" i="19"/>
  <c r="AB8" i="19"/>
  <c r="AC50" i="19"/>
  <c r="AC29" i="19"/>
  <c r="S74" i="19"/>
  <c r="S53" i="19"/>
  <c r="S32" i="19"/>
  <c r="AE35" i="19"/>
  <c r="AN19" i="19"/>
  <c r="R82" i="19"/>
  <c r="R61" i="19"/>
  <c r="R40" i="19"/>
  <c r="Q19" i="19"/>
  <c r="C21" i="17"/>
  <c r="D63" i="17"/>
  <c r="D84" i="17"/>
  <c r="D42" i="17"/>
  <c r="O21" i="17"/>
  <c r="AO18" i="18"/>
  <c r="AD18" i="18"/>
  <c r="H81" i="18"/>
  <c r="H39" i="18"/>
  <c r="S18" i="18"/>
  <c r="H60" i="18"/>
  <c r="I32" i="17"/>
  <c r="O41" i="16"/>
  <c r="O62" i="16"/>
  <c r="O83" i="16"/>
  <c r="Q17" i="16"/>
  <c r="R80" i="16"/>
  <c r="R59" i="16"/>
  <c r="R38" i="16"/>
  <c r="AR33" i="18"/>
  <c r="AR54" i="18"/>
  <c r="AR75" i="18"/>
  <c r="AN83" i="19"/>
  <c r="AM83" i="19" s="1"/>
  <c r="AN41" i="19"/>
  <c r="AM20" i="19"/>
  <c r="AN62" i="19"/>
  <c r="R81" i="17"/>
  <c r="R60" i="17"/>
  <c r="Q18" i="17"/>
  <c r="R39" i="17"/>
  <c r="Q15" i="17"/>
  <c r="R57" i="17"/>
  <c r="R78" i="17"/>
  <c r="R36" i="17"/>
  <c r="R62" i="16"/>
  <c r="R83" i="16"/>
  <c r="R41" i="16"/>
  <c r="Q20" i="16"/>
  <c r="I53" i="19"/>
  <c r="AO71" i="18"/>
  <c r="AO29" i="18"/>
  <c r="AO50" i="18"/>
  <c r="I32" i="19"/>
  <c r="I54" i="19"/>
  <c r="R39" i="18"/>
  <c r="AN18" i="18"/>
  <c r="R60" i="18"/>
  <c r="R81" i="18"/>
  <c r="AA84" i="18"/>
  <c r="AA63" i="18"/>
  <c r="AA42" i="18"/>
  <c r="AG30" i="18"/>
  <c r="AG51" i="18"/>
  <c r="AG72" i="18"/>
  <c r="O17" i="17"/>
  <c r="D38" i="17"/>
  <c r="C17" i="17"/>
  <c r="D59" i="17"/>
  <c r="D80" i="17"/>
  <c r="C80" i="17" s="1"/>
  <c r="V61" i="17"/>
  <c r="V82" i="17"/>
  <c r="V40" i="17"/>
  <c r="I37" i="19"/>
  <c r="AF51" i="19"/>
  <c r="AF72" i="19"/>
  <c r="AF30" i="19"/>
  <c r="AE9" i="19"/>
  <c r="AN18" i="19"/>
  <c r="R81" i="19"/>
  <c r="Q81" i="19" s="1"/>
  <c r="R60" i="19"/>
  <c r="R39" i="19"/>
  <c r="Q18" i="19"/>
  <c r="H23" i="19"/>
  <c r="H86" i="19"/>
  <c r="AO40" i="19"/>
  <c r="AO61" i="19"/>
  <c r="AO82" i="19"/>
  <c r="T35" i="19"/>
  <c r="D37" i="17"/>
  <c r="O16" i="17"/>
  <c r="D58" i="17"/>
  <c r="D79" i="17"/>
  <c r="V32" i="16"/>
  <c r="V53" i="16"/>
  <c r="V74" i="16"/>
  <c r="S39" i="17"/>
  <c r="S81" i="17"/>
  <c r="S60" i="17"/>
  <c r="S50" i="16"/>
  <c r="S71" i="16"/>
  <c r="S29" i="16"/>
  <c r="S1" i="16"/>
  <c r="V75" i="16"/>
  <c r="V54" i="16"/>
  <c r="V33" i="16"/>
  <c r="O8" i="18"/>
  <c r="Z8" i="18"/>
  <c r="C8" i="18"/>
  <c r="D29" i="18"/>
  <c r="D71" i="18"/>
  <c r="D50" i="18"/>
  <c r="AK11" i="18"/>
  <c r="O53" i="18"/>
  <c r="O74" i="18"/>
  <c r="O32" i="18"/>
  <c r="N11" i="18"/>
  <c r="F57" i="18"/>
  <c r="AF82" i="18"/>
  <c r="AF61" i="18"/>
  <c r="AE19" i="18"/>
  <c r="AF40" i="18"/>
  <c r="S63" i="16"/>
  <c r="S42" i="16"/>
  <c r="S84" i="16"/>
  <c r="C51" i="18"/>
  <c r="F34" i="18"/>
  <c r="I38" i="18"/>
  <c r="AC72" i="18"/>
  <c r="AB9" i="18"/>
  <c r="AC51" i="18"/>
  <c r="AC30" i="18"/>
  <c r="I36" i="16"/>
  <c r="P11" i="16"/>
  <c r="E53" i="16"/>
  <c r="E32" i="16"/>
  <c r="E74" i="16"/>
  <c r="C74" i="16" s="1"/>
  <c r="I62" i="16"/>
  <c r="C51" i="19"/>
  <c r="AN13" i="19"/>
  <c r="R76" i="19"/>
  <c r="Q76" i="19" s="1"/>
  <c r="R55" i="19"/>
  <c r="R34" i="19"/>
  <c r="Q13" i="19"/>
  <c r="I59" i="19"/>
  <c r="D23" i="19"/>
  <c r="C29" i="19"/>
  <c r="AL75" i="19"/>
  <c r="AL54" i="19"/>
  <c r="AL33" i="19"/>
  <c r="S79" i="19"/>
  <c r="S37" i="19"/>
  <c r="S58" i="19"/>
  <c r="Y11" i="19"/>
  <c r="Z74" i="19"/>
  <c r="Z53" i="19"/>
  <c r="Z32" i="19"/>
  <c r="AN9" i="19"/>
  <c r="R72" i="19"/>
  <c r="R51" i="19"/>
  <c r="R30" i="19"/>
  <c r="Q9" i="19"/>
  <c r="AF55" i="19"/>
  <c r="AF34" i="19"/>
  <c r="AF76" i="19"/>
  <c r="AR72" i="19"/>
  <c r="AR51" i="19"/>
  <c r="AR30" i="19"/>
  <c r="I72" i="16"/>
  <c r="F29" i="17"/>
  <c r="G23" i="17"/>
  <c r="F56" i="17"/>
  <c r="R79" i="17"/>
  <c r="R58" i="17"/>
  <c r="R37" i="17"/>
  <c r="Q16" i="17"/>
  <c r="R30" i="17"/>
  <c r="R72" i="17"/>
  <c r="R51" i="17"/>
  <c r="Q9" i="17"/>
  <c r="F57" i="16"/>
  <c r="AL62" i="18"/>
  <c r="AL41" i="18"/>
  <c r="AL83" i="18"/>
  <c r="AG76" i="18"/>
  <c r="AG55" i="18"/>
  <c r="AG34" i="18"/>
  <c r="F79" i="18"/>
  <c r="AC80" i="18"/>
  <c r="AC38" i="18"/>
  <c r="AC59" i="18"/>
  <c r="I77" i="16"/>
  <c r="Z35" i="18"/>
  <c r="Z77" i="18"/>
  <c r="Z56" i="18"/>
  <c r="C34" i="18"/>
  <c r="I29" i="17"/>
  <c r="J23" i="17"/>
  <c r="S83" i="18"/>
  <c r="S62" i="18"/>
  <c r="S41" i="18"/>
  <c r="K1" i="18"/>
  <c r="R55" i="17"/>
  <c r="R76" i="17"/>
  <c r="Q13" i="17"/>
  <c r="R34" i="17"/>
  <c r="AC84" i="19"/>
  <c r="AB84" i="19" s="1"/>
  <c r="AC63" i="19"/>
  <c r="AB21" i="19"/>
  <c r="AC42" i="19"/>
  <c r="AR53" i="19"/>
  <c r="AR32" i="19"/>
  <c r="AR74" i="19"/>
  <c r="I52" i="19"/>
  <c r="C61" i="19"/>
  <c r="V76" i="19"/>
  <c r="V34" i="19"/>
  <c r="V55" i="19"/>
  <c r="C34" i="19"/>
  <c r="F38" i="19"/>
  <c r="V71" i="19"/>
  <c r="V50" i="19"/>
  <c r="V29" i="19"/>
  <c r="V1" i="19"/>
  <c r="AG80" i="19"/>
  <c r="AG59" i="19"/>
  <c r="AG38" i="19"/>
  <c r="I60" i="17"/>
  <c r="F75" i="17"/>
  <c r="AR18" i="18"/>
  <c r="AG18" i="18"/>
  <c r="K81" i="18"/>
  <c r="I81" i="18" s="1"/>
  <c r="V18" i="18"/>
  <c r="K39" i="18"/>
  <c r="K60" i="18"/>
  <c r="F38" i="17"/>
  <c r="S40" i="16"/>
  <c r="S82" i="16"/>
  <c r="S61" i="16"/>
  <c r="AN12" i="18"/>
  <c r="R54" i="18"/>
  <c r="R33" i="18"/>
  <c r="R75" i="18"/>
  <c r="I29" i="18"/>
  <c r="S78" i="18"/>
  <c r="S57" i="18"/>
  <c r="S36" i="18"/>
  <c r="Z73" i="18"/>
  <c r="Z31" i="18"/>
  <c r="Z52" i="18"/>
  <c r="I18" i="18"/>
  <c r="AA76" i="18"/>
  <c r="AA55" i="18"/>
  <c r="AA34" i="18"/>
  <c r="AO80" i="18"/>
  <c r="AO59" i="18"/>
  <c r="AO38" i="18"/>
  <c r="F71" i="18"/>
  <c r="S74" i="18"/>
  <c r="S53" i="18"/>
  <c r="S32" i="18"/>
  <c r="AR57" i="18"/>
  <c r="AR78" i="18"/>
  <c r="AR36" i="18"/>
  <c r="C57" i="19"/>
  <c r="I73" i="17"/>
  <c r="F41" i="18"/>
  <c r="C31" i="19"/>
  <c r="F35" i="19"/>
  <c r="S38" i="19"/>
  <c r="S59" i="19"/>
  <c r="S80" i="19"/>
  <c r="V42" i="19"/>
  <c r="V84" i="19"/>
  <c r="V63" i="19"/>
  <c r="F71" i="19"/>
  <c r="G65" i="19"/>
  <c r="AK21" i="19"/>
  <c r="O84" i="19"/>
  <c r="O63" i="19"/>
  <c r="O42" i="19"/>
  <c r="AG78" i="19"/>
  <c r="AE78" i="19" s="1"/>
  <c r="AG36" i="19"/>
  <c r="AG57" i="19"/>
  <c r="AE57" i="19" s="1"/>
  <c r="AE56" i="19"/>
  <c r="F82" i="19"/>
  <c r="P12" i="17"/>
  <c r="E75" i="17"/>
  <c r="C75" i="17" s="1"/>
  <c r="E54" i="17"/>
  <c r="E33" i="17"/>
  <c r="C33" i="17" s="1"/>
  <c r="F53" i="17"/>
  <c r="F62" i="17"/>
  <c r="F59" i="16"/>
  <c r="AF75" i="18"/>
  <c r="AE12" i="18"/>
  <c r="AF54" i="18"/>
  <c r="AF33" i="18"/>
  <c r="P30" i="18"/>
  <c r="P72" i="18"/>
  <c r="P51" i="18"/>
  <c r="I76" i="17"/>
  <c r="F39" i="17"/>
  <c r="R10" i="16"/>
  <c r="R1" i="16" s="1"/>
  <c r="G52" i="16"/>
  <c r="G44" i="16" s="1"/>
  <c r="G73" i="16"/>
  <c r="F73" i="16" s="1"/>
  <c r="F10" i="16"/>
  <c r="F1" i="16" s="1"/>
  <c r="G31" i="16"/>
  <c r="G23" i="16" s="1"/>
  <c r="R33" i="16"/>
  <c r="R54" i="16"/>
  <c r="R75" i="16"/>
  <c r="AA80" i="18"/>
  <c r="AA59" i="18"/>
  <c r="AA38" i="18"/>
  <c r="F41" i="16"/>
  <c r="R34" i="16"/>
  <c r="R55" i="16"/>
  <c r="R76" i="16"/>
  <c r="Q13" i="16"/>
  <c r="P57" i="18"/>
  <c r="P78" i="18"/>
  <c r="P36" i="18"/>
  <c r="T19" i="17"/>
  <c r="U82" i="17"/>
  <c r="U40" i="17"/>
  <c r="U61" i="17"/>
  <c r="P34" i="16"/>
  <c r="P55" i="16"/>
  <c r="P76" i="16"/>
  <c r="S71" i="19"/>
  <c r="S29" i="19"/>
  <c r="S50" i="19"/>
  <c r="S1" i="19"/>
  <c r="AA82" i="18"/>
  <c r="AA40" i="18"/>
  <c r="AA61" i="18"/>
  <c r="H86" i="16"/>
  <c r="H23" i="16"/>
  <c r="I40" i="18"/>
  <c r="AA78" i="18"/>
  <c r="AA57" i="18"/>
  <c r="AA36" i="18"/>
  <c r="P80" i="17"/>
  <c r="P59" i="17"/>
  <c r="P38" i="17"/>
  <c r="U72" i="19"/>
  <c r="AQ9" i="19"/>
  <c r="U30" i="19"/>
  <c r="U51" i="19"/>
  <c r="T9" i="19"/>
  <c r="C60" i="19"/>
  <c r="AR75" i="19"/>
  <c r="AR33" i="19"/>
  <c r="AR54" i="19"/>
  <c r="O41" i="17"/>
  <c r="O83" i="17"/>
  <c r="O62" i="17"/>
  <c r="F31" i="17"/>
  <c r="F35" i="16"/>
  <c r="H107" i="16"/>
  <c r="H44" i="16"/>
  <c r="I53" i="16"/>
  <c r="S38" i="16"/>
  <c r="S59" i="16"/>
  <c r="S80" i="16"/>
  <c r="C32" i="18"/>
  <c r="F36" i="18"/>
  <c r="I61" i="18"/>
  <c r="I34" i="18"/>
  <c r="I33" i="17"/>
  <c r="R42" i="17"/>
  <c r="R63" i="17"/>
  <c r="R84" i="17"/>
  <c r="Q21" i="17"/>
  <c r="V30" i="16"/>
  <c r="V72" i="16"/>
  <c r="V51" i="16"/>
  <c r="F55" i="18"/>
  <c r="AQ17" i="18"/>
  <c r="T17" i="18"/>
  <c r="U80" i="18"/>
  <c r="U59" i="18"/>
  <c r="U38" i="18"/>
  <c r="F51" i="18"/>
  <c r="P20" i="16"/>
  <c r="E41" i="16"/>
  <c r="E83" i="16"/>
  <c r="C83" i="16" s="1"/>
  <c r="E62" i="16"/>
  <c r="I83" i="16"/>
  <c r="O1" i="19"/>
  <c r="AK9" i="19"/>
  <c r="O51" i="19"/>
  <c r="O30" i="19"/>
  <c r="O72" i="19"/>
  <c r="N9" i="19"/>
  <c r="AC76" i="19"/>
  <c r="AB76" i="19" s="1"/>
  <c r="AC34" i="19"/>
  <c r="AC55" i="19"/>
  <c r="AB13" i="19"/>
  <c r="C50" i="19"/>
  <c r="D44" i="19"/>
  <c r="AA33" i="19"/>
  <c r="AA54" i="19"/>
  <c r="AA75" i="19"/>
  <c r="AO79" i="19"/>
  <c r="AO37" i="19"/>
  <c r="AO58" i="19"/>
  <c r="I40" i="19"/>
  <c r="R71" i="17"/>
  <c r="R29" i="17"/>
  <c r="R50" i="17"/>
  <c r="R1" i="17"/>
  <c r="Q8" i="17"/>
  <c r="F35" i="17"/>
  <c r="V77" i="17"/>
  <c r="V56" i="17"/>
  <c r="V35" i="17"/>
  <c r="F37" i="17"/>
  <c r="R36" i="16"/>
  <c r="R78" i="16"/>
  <c r="R57" i="16"/>
  <c r="Q15" i="16"/>
  <c r="V83" i="16"/>
  <c r="V62" i="16"/>
  <c r="V41" i="16"/>
  <c r="AK19" i="18"/>
  <c r="O82" i="18"/>
  <c r="O61" i="18"/>
  <c r="O40" i="18"/>
  <c r="N19" i="18"/>
  <c r="F58" i="18"/>
  <c r="F59" i="18"/>
  <c r="I35" i="16"/>
  <c r="E86" i="19"/>
  <c r="I63" i="17"/>
  <c r="AO83" i="18"/>
  <c r="AO62" i="18"/>
  <c r="AO41" i="18"/>
  <c r="F55" i="17"/>
  <c r="C80" i="19"/>
  <c r="C56" i="19"/>
  <c r="N20" i="19"/>
  <c r="P83" i="19"/>
  <c r="P62" i="19"/>
  <c r="P41" i="19"/>
  <c r="I31" i="19"/>
  <c r="AK19" i="19"/>
  <c r="O82" i="19"/>
  <c r="O40" i="19"/>
  <c r="O61" i="19"/>
  <c r="N19" i="19"/>
  <c r="AR55" i="19"/>
  <c r="AR76" i="19"/>
  <c r="AR34" i="19"/>
  <c r="F79" i="19"/>
  <c r="AK13" i="19"/>
  <c r="N13" i="19"/>
  <c r="O55" i="19"/>
  <c r="O34" i="19"/>
  <c r="O76" i="19"/>
  <c r="AB11" i="19"/>
  <c r="AC32" i="19"/>
  <c r="AC53" i="19"/>
  <c r="AC74" i="19"/>
  <c r="V80" i="19"/>
  <c r="V59" i="19"/>
  <c r="V38" i="19"/>
  <c r="V57" i="16"/>
  <c r="V78" i="16"/>
  <c r="V36" i="16"/>
  <c r="I35" i="17"/>
  <c r="F59" i="17"/>
  <c r="O75" i="16"/>
  <c r="O33" i="16"/>
  <c r="O54" i="16"/>
  <c r="U60" i="16"/>
  <c r="U39" i="16"/>
  <c r="T18" i="16"/>
  <c r="U81" i="16"/>
  <c r="V52" i="16"/>
  <c r="V31" i="16"/>
  <c r="V73" i="16"/>
  <c r="D80" i="16"/>
  <c r="C17" i="16"/>
  <c r="D59" i="16"/>
  <c r="O17" i="16"/>
  <c r="D38" i="16"/>
  <c r="I50" i="18"/>
  <c r="P53" i="18"/>
  <c r="P32" i="18"/>
  <c r="P74" i="18"/>
  <c r="V61" i="18"/>
  <c r="V40" i="18"/>
  <c r="V82" i="18"/>
  <c r="AC52" i="18"/>
  <c r="AC31" i="18"/>
  <c r="AC73" i="18"/>
  <c r="AL76" i="18"/>
  <c r="AL55" i="18"/>
  <c r="AL34" i="18"/>
  <c r="F29" i="18"/>
  <c r="C42" i="18"/>
  <c r="AG78" i="18"/>
  <c r="AG57" i="18"/>
  <c r="AG36" i="18"/>
  <c r="U31" i="17"/>
  <c r="U73" i="17"/>
  <c r="T10" i="17"/>
  <c r="U52" i="17"/>
  <c r="U37" i="17"/>
  <c r="U79" i="17"/>
  <c r="U58" i="17"/>
  <c r="T16" i="17"/>
  <c r="AN20" i="18"/>
  <c r="Q20" i="18"/>
  <c r="R83" i="18"/>
  <c r="R62" i="18"/>
  <c r="R41" i="18"/>
  <c r="J65" i="19"/>
  <c r="I71" i="19"/>
  <c r="AA32" i="19"/>
  <c r="AA53" i="19"/>
  <c r="AA74" i="19"/>
  <c r="AD57" i="19"/>
  <c r="AD36" i="19"/>
  <c r="AD78" i="19"/>
  <c r="V61" i="19"/>
  <c r="V40" i="19"/>
  <c r="V82" i="19"/>
  <c r="F31" i="19"/>
  <c r="AK10" i="19"/>
  <c r="O52" i="19"/>
  <c r="N10" i="19"/>
  <c r="O73" i="19"/>
  <c r="N73" i="19" s="1"/>
  <c r="O31" i="19"/>
  <c r="AC56" i="19"/>
  <c r="AC35" i="19"/>
  <c r="AB14" i="19"/>
  <c r="AC77" i="19"/>
  <c r="AB77" i="19" s="1"/>
  <c r="P55" i="19"/>
  <c r="P76" i="19"/>
  <c r="P34" i="19"/>
  <c r="AD38" i="19"/>
  <c r="AD59" i="19"/>
  <c r="AD80" i="19"/>
  <c r="Y21" i="19"/>
  <c r="Z84" i="19"/>
  <c r="Z42" i="19"/>
  <c r="Z63" i="19"/>
  <c r="AE77" i="19"/>
  <c r="AC61" i="19"/>
  <c r="AB19" i="19"/>
  <c r="AC40" i="19"/>
  <c r="AC82" i="19"/>
  <c r="U63" i="16"/>
  <c r="T21" i="16"/>
  <c r="U84" i="16"/>
  <c r="U42" i="16"/>
  <c r="E71" i="16"/>
  <c r="C71" i="16" s="1"/>
  <c r="P8" i="16"/>
  <c r="E1" i="16"/>
  <c r="E29" i="16"/>
  <c r="C29" i="16" s="1"/>
  <c r="E50" i="16"/>
  <c r="C50" i="16" s="1"/>
  <c r="P16" i="16"/>
  <c r="E79" i="16"/>
  <c r="C79" i="16" s="1"/>
  <c r="E37" i="16"/>
  <c r="E58" i="16"/>
  <c r="V76" i="16"/>
  <c r="V55" i="16"/>
  <c r="V34" i="16"/>
  <c r="P14" i="16"/>
  <c r="E77" i="16"/>
  <c r="C77" i="16" s="1"/>
  <c r="E35" i="16"/>
  <c r="E56" i="16"/>
  <c r="C56" i="16" s="1"/>
  <c r="F80" i="16"/>
  <c r="I32" i="18"/>
  <c r="AA30" i="18"/>
  <c r="AA51" i="18"/>
  <c r="AA72" i="18"/>
  <c r="I34" i="17"/>
  <c r="F60" i="17"/>
  <c r="U80" i="16"/>
  <c r="U59" i="16"/>
  <c r="U38" i="16"/>
  <c r="E39" i="16"/>
  <c r="C39" i="16" s="1"/>
  <c r="P18" i="16"/>
  <c r="E81" i="16"/>
  <c r="C81" i="16" s="1"/>
  <c r="E60" i="16"/>
  <c r="F63" i="16"/>
  <c r="N15" i="19"/>
  <c r="C11" i="16"/>
  <c r="F34" i="16"/>
  <c r="V30" i="18"/>
  <c r="V72" i="18"/>
  <c r="V51" i="18"/>
  <c r="C33" i="19"/>
  <c r="N21" i="19"/>
  <c r="P63" i="19"/>
  <c r="P42" i="19"/>
  <c r="P84" i="19"/>
  <c r="AD73" i="19"/>
  <c r="AD52" i="19"/>
  <c r="AD31" i="19"/>
  <c r="AA36" i="19"/>
  <c r="AA78" i="19"/>
  <c r="Y78" i="19" s="1"/>
  <c r="AA57" i="19"/>
  <c r="P51" i="19"/>
  <c r="P30" i="19"/>
  <c r="P72" i="19"/>
  <c r="I32" i="16"/>
  <c r="C41" i="18"/>
  <c r="C53" i="18"/>
  <c r="I62" i="18"/>
  <c r="AF76" i="18"/>
  <c r="AE13" i="18"/>
  <c r="AF55" i="18"/>
  <c r="AF34" i="18"/>
  <c r="AQ16" i="18"/>
  <c r="U79" i="18"/>
  <c r="U58" i="18"/>
  <c r="U37" i="18"/>
  <c r="S71" i="18"/>
  <c r="S29" i="18"/>
  <c r="S50" i="18"/>
  <c r="AC19" i="18"/>
  <c r="F19" i="18"/>
  <c r="G40" i="18"/>
  <c r="R19" i="18"/>
  <c r="G82" i="18"/>
  <c r="F82" i="18" s="1"/>
  <c r="G61" i="18"/>
  <c r="G44" i="18" s="1"/>
  <c r="Q12" i="17"/>
  <c r="S75" i="17"/>
  <c r="S54" i="17"/>
  <c r="S33" i="17"/>
  <c r="AA40" i="19"/>
  <c r="AA82" i="19"/>
  <c r="AA61" i="19"/>
  <c r="AA42" i="19"/>
  <c r="AA84" i="19"/>
  <c r="AA63" i="19"/>
  <c r="AQ78" i="19"/>
  <c r="AQ57" i="19"/>
  <c r="AP15" i="19"/>
  <c r="AQ36" i="19"/>
  <c r="AD12" i="18"/>
  <c r="H54" i="18"/>
  <c r="H75" i="18"/>
  <c r="F75" i="18" s="1"/>
  <c r="AO12" i="18"/>
  <c r="S12" i="18"/>
  <c r="H33" i="18"/>
  <c r="AL82" i="18"/>
  <c r="AL40" i="18"/>
  <c r="AL61" i="18"/>
  <c r="AD71" i="18"/>
  <c r="AD29" i="18"/>
  <c r="AD50" i="18"/>
  <c r="AL84" i="18"/>
  <c r="AL42" i="18"/>
  <c r="AL63" i="18"/>
  <c r="AL36" i="18"/>
  <c r="AL57" i="18"/>
  <c r="AL78" i="18"/>
  <c r="H107" i="17"/>
  <c r="E37" i="18"/>
  <c r="AL16" i="18"/>
  <c r="AA16" i="18"/>
  <c r="E58" i="18"/>
  <c r="C58" i="18" s="1"/>
  <c r="E79" i="18"/>
  <c r="C79" i="18" s="1"/>
  <c r="P16" i="18"/>
  <c r="I58" i="19"/>
  <c r="C54" i="19"/>
  <c r="C39" i="19"/>
  <c r="H65" i="19"/>
  <c r="V75" i="19"/>
  <c r="V54" i="19"/>
  <c r="V33" i="19"/>
  <c r="AQ12" i="19"/>
  <c r="U75" i="19"/>
  <c r="T12" i="19"/>
  <c r="U54" i="19"/>
  <c r="U33" i="19"/>
  <c r="AL36" i="19"/>
  <c r="AL78" i="19"/>
  <c r="AL57" i="19"/>
  <c r="S61" i="19"/>
  <c r="S82" i="19"/>
  <c r="S40" i="19"/>
  <c r="AA51" i="19"/>
  <c r="AA30" i="19"/>
  <c r="AA72" i="19"/>
  <c r="V83" i="17"/>
  <c r="V41" i="17"/>
  <c r="V62" i="17"/>
  <c r="V73" i="17"/>
  <c r="V52" i="17"/>
  <c r="V31" i="17"/>
  <c r="R73" i="17"/>
  <c r="R52" i="17"/>
  <c r="R31" i="17"/>
  <c r="Q10" i="17"/>
  <c r="C13" i="16"/>
  <c r="D76" i="16"/>
  <c r="C76" i="16" s="1"/>
  <c r="D55" i="16"/>
  <c r="O13" i="16"/>
  <c r="D34" i="16"/>
  <c r="F77" i="16"/>
  <c r="T11" i="16"/>
  <c r="U32" i="16"/>
  <c r="U53" i="16"/>
  <c r="U74" i="16"/>
  <c r="AK20" i="18"/>
  <c r="O83" i="18"/>
  <c r="O62" i="18"/>
  <c r="N20" i="18"/>
  <c r="O41" i="18"/>
  <c r="I55" i="18"/>
  <c r="I59" i="17"/>
  <c r="I54" i="17"/>
  <c r="O82" i="17"/>
  <c r="O40" i="17"/>
  <c r="O61" i="17"/>
  <c r="F63" i="17"/>
  <c r="AK9" i="18"/>
  <c r="O72" i="18"/>
  <c r="O51" i="18"/>
  <c r="O30" i="18"/>
  <c r="N9" i="18"/>
  <c r="AF80" i="18"/>
  <c r="AE17" i="18"/>
  <c r="AF59" i="18"/>
  <c r="AF38" i="18"/>
  <c r="C30" i="19"/>
  <c r="F55" i="19"/>
  <c r="C62" i="19"/>
  <c r="F57" i="19"/>
  <c r="I62" i="19"/>
  <c r="F30" i="19"/>
  <c r="I51" i="16"/>
  <c r="C16" i="17"/>
  <c r="P16" i="17"/>
  <c r="E58" i="17"/>
  <c r="E37" i="17"/>
  <c r="E79" i="17"/>
  <c r="V16" i="18"/>
  <c r="AR16" i="18"/>
  <c r="AG16" i="18"/>
  <c r="AE16" i="18" s="1"/>
  <c r="K58" i="18"/>
  <c r="K37" i="18"/>
  <c r="K79" i="18"/>
  <c r="I79" i="18" s="1"/>
  <c r="I41" i="17"/>
  <c r="F51" i="17"/>
  <c r="I8" i="16"/>
  <c r="J29" i="16"/>
  <c r="J1" i="16"/>
  <c r="U8" i="16"/>
  <c r="J71" i="16"/>
  <c r="J50" i="16"/>
  <c r="O78" i="16"/>
  <c r="O57" i="16"/>
  <c r="O36" i="16"/>
  <c r="C82" i="18"/>
  <c r="S30" i="18"/>
  <c r="S72" i="18"/>
  <c r="S51" i="18"/>
  <c r="AR55" i="18"/>
  <c r="AR76" i="18"/>
  <c r="AR34" i="18"/>
  <c r="AN16" i="18"/>
  <c r="R79" i="18"/>
  <c r="R58" i="18"/>
  <c r="Q16" i="18"/>
  <c r="R37" i="18"/>
  <c r="AQ21" i="18"/>
  <c r="U42" i="18"/>
  <c r="U84" i="18"/>
  <c r="U63" i="18"/>
  <c r="T21" i="18"/>
  <c r="AG80" i="18"/>
  <c r="AG59" i="18"/>
  <c r="AG38" i="18"/>
  <c r="O31" i="16"/>
  <c r="O52" i="16"/>
  <c r="O73" i="16"/>
  <c r="C59" i="18"/>
  <c r="AG74" i="18"/>
  <c r="AG32" i="18"/>
  <c r="AG53" i="18"/>
  <c r="AK16" i="18"/>
  <c r="O58" i="18"/>
  <c r="O37" i="18"/>
  <c r="O79" i="18"/>
  <c r="AQ10" i="18"/>
  <c r="U73" i="18"/>
  <c r="U52" i="18"/>
  <c r="U31" i="18"/>
  <c r="Z55" i="18"/>
  <c r="Y13" i="18"/>
  <c r="Z34" i="18"/>
  <c r="Z76" i="18"/>
  <c r="E23" i="19"/>
  <c r="P56" i="17"/>
  <c r="P77" i="17"/>
  <c r="P35" i="17"/>
  <c r="Z38" i="19"/>
  <c r="Z80" i="19"/>
  <c r="Z59" i="19"/>
  <c r="Y17" i="19"/>
  <c r="AN21" i="19"/>
  <c r="R84" i="19"/>
  <c r="Q84" i="19" s="1"/>
  <c r="Q21" i="19"/>
  <c r="R42" i="19"/>
  <c r="R63" i="19"/>
  <c r="C37" i="19"/>
  <c r="AE10" i="19"/>
  <c r="AF52" i="19"/>
  <c r="AF31" i="19"/>
  <c r="AF73" i="19"/>
  <c r="AE73" i="19" s="1"/>
  <c r="AE13" i="19"/>
  <c r="AG55" i="19"/>
  <c r="AG34" i="19"/>
  <c r="AG76" i="19"/>
  <c r="F37" i="19"/>
  <c r="AC59" i="19"/>
  <c r="AB17" i="19"/>
  <c r="AC38" i="19"/>
  <c r="AC80" i="19"/>
  <c r="I56" i="17"/>
  <c r="F33" i="17"/>
  <c r="I39" i="16"/>
  <c r="F30" i="16"/>
  <c r="I71" i="18"/>
  <c r="AA74" i="18"/>
  <c r="AA53" i="18"/>
  <c r="AA32" i="18"/>
  <c r="V62" i="18"/>
  <c r="V83" i="18"/>
  <c r="V41" i="18"/>
  <c r="P76" i="18"/>
  <c r="P55" i="18"/>
  <c r="P34" i="18"/>
  <c r="V63" i="18"/>
  <c r="V84" i="18"/>
  <c r="V42" i="18"/>
  <c r="F50" i="18"/>
  <c r="AD74" i="18"/>
  <c r="AD32" i="18"/>
  <c r="AD53" i="18"/>
  <c r="V36" i="18"/>
  <c r="V78" i="18"/>
  <c r="V57" i="18"/>
  <c r="AB62" i="19"/>
  <c r="U76" i="16"/>
  <c r="U55" i="16"/>
  <c r="T13" i="16"/>
  <c r="U34" i="16"/>
  <c r="AL8" i="18"/>
  <c r="AA8" i="18"/>
  <c r="P8" i="18"/>
  <c r="E50" i="18"/>
  <c r="E29" i="18"/>
  <c r="E71" i="18"/>
  <c r="E1" i="18"/>
  <c r="F83" i="18"/>
  <c r="F54" i="19"/>
  <c r="I50" i="19"/>
  <c r="J44" i="19"/>
  <c r="P74" i="19"/>
  <c r="P53" i="19"/>
  <c r="P32" i="19"/>
  <c r="AO36" i="19"/>
  <c r="AO57" i="19"/>
  <c r="AO78" i="19"/>
  <c r="AG62" i="19"/>
  <c r="AG41" i="19"/>
  <c r="AG83" i="19"/>
  <c r="F52" i="19"/>
  <c r="Z73" i="19"/>
  <c r="Y73" i="19" s="1"/>
  <c r="Z52" i="19"/>
  <c r="Z31" i="19"/>
  <c r="Y10" i="19"/>
  <c r="AQ18" i="19"/>
  <c r="T18" i="19"/>
  <c r="U39" i="19"/>
  <c r="U60" i="19"/>
  <c r="U81" i="19"/>
  <c r="T81" i="19" s="1"/>
  <c r="AO38" i="19"/>
  <c r="AO59" i="19"/>
  <c r="AO80" i="19"/>
  <c r="AN8" i="19"/>
  <c r="R50" i="19"/>
  <c r="R71" i="19"/>
  <c r="R1" i="19"/>
  <c r="Q8" i="19"/>
  <c r="R29" i="19"/>
  <c r="V78" i="19"/>
  <c r="T78" i="19" s="1"/>
  <c r="V36" i="19"/>
  <c r="V57" i="19"/>
  <c r="C36" i="19"/>
  <c r="P13" i="17"/>
  <c r="E55" i="17"/>
  <c r="E34" i="17"/>
  <c r="E76" i="17"/>
  <c r="S55" i="18"/>
  <c r="S34" i="18"/>
  <c r="S76" i="18"/>
  <c r="F41" i="17"/>
  <c r="I53" i="18"/>
  <c r="S73" i="16"/>
  <c r="S52" i="16"/>
  <c r="S31" i="16"/>
  <c r="AL72" i="18"/>
  <c r="AL30" i="18"/>
  <c r="AL51" i="18"/>
  <c r="I55" i="17"/>
  <c r="F81" i="17"/>
  <c r="V17" i="16"/>
  <c r="K38" i="16"/>
  <c r="K80" i="16"/>
  <c r="K65" i="16" s="1"/>
  <c r="K59" i="16"/>
  <c r="AL80" i="18"/>
  <c r="AL59" i="18"/>
  <c r="AL38" i="18"/>
  <c r="E42" i="16"/>
  <c r="E84" i="16"/>
  <c r="E63" i="16"/>
  <c r="P21" i="16"/>
  <c r="F55" i="16"/>
  <c r="AK18" i="18"/>
  <c r="O81" i="18"/>
  <c r="O39" i="18"/>
  <c r="O60" i="18"/>
  <c r="S76" i="17"/>
  <c r="S34" i="17"/>
  <c r="S55" i="17"/>
  <c r="AR10" i="18"/>
  <c r="AG10" i="18"/>
  <c r="K73" i="18"/>
  <c r="I73" i="18" s="1"/>
  <c r="K52" i="18"/>
  <c r="K31" i="18"/>
  <c r="V10" i="18"/>
  <c r="AR72" i="18"/>
  <c r="AR51" i="18"/>
  <c r="AR30" i="18"/>
  <c r="AF79" i="19"/>
  <c r="AE79" i="19" s="1"/>
  <c r="AF58" i="19"/>
  <c r="AF37" i="19"/>
  <c r="AE16" i="19"/>
  <c r="F60" i="19"/>
  <c r="AO73" i="19"/>
  <c r="AO52" i="19"/>
  <c r="AO31" i="19"/>
  <c r="U15" i="18"/>
  <c r="AF15" i="18"/>
  <c r="J36" i="18"/>
  <c r="J57" i="18"/>
  <c r="I15" i="18"/>
  <c r="J78" i="18"/>
  <c r="I78" i="18" s="1"/>
  <c r="R82" i="16"/>
  <c r="Q19" i="16"/>
  <c r="R61" i="16"/>
  <c r="R40" i="16"/>
  <c r="F52" i="17"/>
  <c r="F56" i="16"/>
  <c r="F37" i="16"/>
  <c r="AC78" i="18"/>
  <c r="AC36" i="18"/>
  <c r="AB15" i="18"/>
  <c r="AC57" i="18"/>
  <c r="AQ20" i="18"/>
  <c r="U83" i="18"/>
  <c r="U62" i="18"/>
  <c r="U41" i="18"/>
  <c r="T20" i="18"/>
  <c r="V9" i="17"/>
  <c r="K51" i="17"/>
  <c r="K72" i="17"/>
  <c r="I72" i="17" s="1"/>
  <c r="K30" i="17"/>
  <c r="F60" i="16"/>
  <c r="F42" i="17"/>
  <c r="C30" i="18"/>
  <c r="AN13" i="18"/>
  <c r="R76" i="18"/>
  <c r="R55" i="18"/>
  <c r="R34" i="18"/>
  <c r="Q13" i="18"/>
  <c r="P54" i="18"/>
  <c r="P33" i="18"/>
  <c r="P75" i="18"/>
  <c r="Q12" i="16"/>
  <c r="S75" i="16"/>
  <c r="S33" i="16"/>
  <c r="S54" i="16"/>
  <c r="I57" i="16"/>
  <c r="S51" i="17"/>
  <c r="S30" i="17"/>
  <c r="S72" i="17"/>
  <c r="C72" i="19"/>
  <c r="C41" i="19"/>
  <c r="C1" i="19"/>
  <c r="AK11" i="19"/>
  <c r="O74" i="19"/>
  <c r="O53" i="19"/>
  <c r="O32" i="19"/>
  <c r="N11" i="19"/>
  <c r="F36" i="19"/>
  <c r="AF82" i="19"/>
  <c r="AF61" i="19"/>
  <c r="AF40" i="19"/>
  <c r="AE19" i="19"/>
  <c r="U41" i="19"/>
  <c r="AQ20" i="19"/>
  <c r="T20" i="19"/>
  <c r="U83" i="19"/>
  <c r="U62" i="19"/>
  <c r="AC72" i="19"/>
  <c r="AB9" i="19"/>
  <c r="AC51" i="19"/>
  <c r="AC30" i="19"/>
  <c r="AA38" i="19"/>
  <c r="AA80" i="19"/>
  <c r="AA59" i="19"/>
  <c r="I72" i="19"/>
  <c r="C18" i="17"/>
  <c r="D81" i="17"/>
  <c r="C81" i="17" s="1"/>
  <c r="D60" i="17"/>
  <c r="D39" i="17"/>
  <c r="O18" i="17"/>
  <c r="F71" i="17"/>
  <c r="G65" i="17"/>
  <c r="F58" i="17"/>
  <c r="I62" i="17"/>
  <c r="E32" i="17"/>
  <c r="E53" i="17"/>
  <c r="E74" i="17"/>
  <c r="C74" i="17" s="1"/>
  <c r="P11" i="17"/>
  <c r="I40" i="16"/>
  <c r="C40" i="18"/>
  <c r="AD72" i="18"/>
  <c r="AD30" i="18"/>
  <c r="AD51" i="18"/>
  <c r="AC79" i="18"/>
  <c r="AC58" i="18"/>
  <c r="AC37" i="18"/>
  <c r="AB16" i="18"/>
  <c r="AR59" i="18"/>
  <c r="AR80" i="18"/>
  <c r="AR38" i="18"/>
  <c r="AR74" i="18"/>
  <c r="AR32" i="18"/>
  <c r="AR53" i="18"/>
  <c r="AK13" i="18"/>
  <c r="O76" i="18"/>
  <c r="N13" i="18"/>
  <c r="O34" i="18"/>
  <c r="O55" i="18"/>
  <c r="AN11" i="18"/>
  <c r="R32" i="18"/>
  <c r="R74" i="18"/>
  <c r="R53" i="18"/>
  <c r="Q11" i="18"/>
  <c r="I42" i="17"/>
  <c r="J44" i="17"/>
  <c r="I50" i="17"/>
  <c r="V79" i="16"/>
  <c r="V58" i="16"/>
  <c r="V37" i="16"/>
  <c r="AB20" i="18"/>
  <c r="AD62" i="18"/>
  <c r="AD83" i="18"/>
  <c r="AD41" i="18"/>
  <c r="O71" i="16"/>
  <c r="O50" i="16"/>
  <c r="O29" i="16"/>
  <c r="AK17" i="19"/>
  <c r="O80" i="19"/>
  <c r="O38" i="19"/>
  <c r="O59" i="19"/>
  <c r="N17" i="19"/>
  <c r="I74" i="19"/>
  <c r="AA83" i="19"/>
  <c r="AA41" i="19"/>
  <c r="AA62" i="19"/>
  <c r="AN16" i="19"/>
  <c r="Q16" i="19"/>
  <c r="R37" i="19"/>
  <c r="R58" i="19"/>
  <c r="R79" i="19"/>
  <c r="Z34" i="19"/>
  <c r="Z76" i="19"/>
  <c r="Y13" i="19"/>
  <c r="Z55" i="19"/>
  <c r="I63" i="19"/>
  <c r="AG1" i="19"/>
  <c r="AG71" i="19"/>
  <c r="AG50" i="19"/>
  <c r="AG29" i="19"/>
  <c r="U60" i="17"/>
  <c r="U81" i="17"/>
  <c r="U39" i="17"/>
  <c r="R54" i="17"/>
  <c r="R33" i="17"/>
  <c r="R75" i="17"/>
  <c r="P39" i="17"/>
  <c r="P60" i="17"/>
  <c r="P81" i="17"/>
  <c r="V50" i="17"/>
  <c r="V71" i="17"/>
  <c r="V29" i="17"/>
  <c r="Q17" i="17"/>
  <c r="R38" i="17"/>
  <c r="R59" i="17"/>
  <c r="R80" i="17"/>
  <c r="I37" i="16"/>
  <c r="I60" i="16"/>
  <c r="F51" i="16"/>
  <c r="O79" i="16"/>
  <c r="O58" i="16"/>
  <c r="O37" i="16"/>
  <c r="AQ8" i="18"/>
  <c r="T8" i="18"/>
  <c r="U71" i="18"/>
  <c r="U29" i="18"/>
  <c r="U50" i="18"/>
  <c r="AG83" i="18"/>
  <c r="AG62" i="18"/>
  <c r="AG41" i="18"/>
  <c r="F14" i="18"/>
  <c r="AF60" i="18"/>
  <c r="AF81" i="18"/>
  <c r="AF39" i="18"/>
  <c r="G1" i="18"/>
  <c r="C63" i="18"/>
  <c r="AO74" i="18"/>
  <c r="AO32" i="18"/>
  <c r="AO53" i="18"/>
  <c r="AB41" i="19"/>
  <c r="D42" i="16"/>
  <c r="C21" i="16"/>
  <c r="D84" i="16"/>
  <c r="D63" i="16"/>
  <c r="O21" i="16"/>
  <c r="I34" i="16"/>
  <c r="AC41" i="18"/>
  <c r="AC83" i="18"/>
  <c r="AC62" i="18"/>
  <c r="F33" i="19"/>
  <c r="I1" i="19"/>
  <c r="S57" i="19"/>
  <c r="S36" i="19"/>
  <c r="S78" i="19"/>
  <c r="F73" i="19"/>
  <c r="I60" i="19"/>
  <c r="AA76" i="19"/>
  <c r="AA34" i="19"/>
  <c r="AA55" i="19"/>
  <c r="F50" i="19"/>
  <c r="G44" i="19"/>
  <c r="I84" i="16"/>
  <c r="C9" i="16"/>
  <c r="D51" i="16"/>
  <c r="O9" i="16"/>
  <c r="D30" i="16"/>
  <c r="D72" i="16"/>
  <c r="C72" i="16" s="1"/>
  <c r="F80" i="17"/>
  <c r="F29" i="16"/>
  <c r="V81" i="16"/>
  <c r="V39" i="16"/>
  <c r="V60" i="16"/>
  <c r="F38" i="16"/>
  <c r="I74" i="18"/>
  <c r="I54" i="18"/>
  <c r="U55" i="17"/>
  <c r="U76" i="17"/>
  <c r="U34" i="17"/>
  <c r="S81" i="16"/>
  <c r="S60" i="16"/>
  <c r="S39" i="16"/>
  <c r="E75" i="16"/>
  <c r="C75" i="16" s="1"/>
  <c r="P12" i="16"/>
  <c r="E33" i="16"/>
  <c r="E54" i="16"/>
  <c r="P80" i="18"/>
  <c r="P59" i="18"/>
  <c r="P38" i="18"/>
  <c r="F36" i="17"/>
  <c r="AR77" i="18"/>
  <c r="AR56" i="18"/>
  <c r="AR35" i="18"/>
  <c r="P61" i="18"/>
  <c r="P40" i="18"/>
  <c r="P82" i="18"/>
  <c r="V56" i="16"/>
  <c r="V77" i="16"/>
  <c r="V35" i="16"/>
  <c r="R56" i="16"/>
  <c r="R35" i="16"/>
  <c r="R77" i="16"/>
  <c r="Q14" i="16"/>
  <c r="Z72" i="19"/>
  <c r="Z30" i="19"/>
  <c r="Z51" i="19"/>
  <c r="Y9" i="19"/>
  <c r="AQ17" i="19"/>
  <c r="U59" i="19"/>
  <c r="U80" i="19"/>
  <c r="U38" i="19"/>
  <c r="T17" i="19"/>
  <c r="C71" i="19"/>
  <c r="D65" i="19"/>
  <c r="I61" i="19"/>
  <c r="AF83" i="19"/>
  <c r="AF62" i="19"/>
  <c r="AF41" i="19"/>
  <c r="AE20" i="19"/>
  <c r="I34" i="19"/>
  <c r="AG51" i="19"/>
  <c r="AG72" i="19"/>
  <c r="AG30" i="19"/>
  <c r="F50" i="17"/>
  <c r="G44" i="17"/>
  <c r="P14" i="18"/>
  <c r="AL14" i="18"/>
  <c r="AA14" i="18"/>
  <c r="E35" i="18"/>
  <c r="E56" i="18"/>
  <c r="E77" i="18"/>
  <c r="C77" i="18" s="1"/>
  <c r="S74" i="16"/>
  <c r="S32" i="16"/>
  <c r="S53" i="16"/>
  <c r="S58" i="16"/>
  <c r="S79" i="16"/>
  <c r="S37" i="16"/>
  <c r="C61" i="18"/>
  <c r="AO72" i="18"/>
  <c r="AO51" i="18"/>
  <c r="AO30" i="18"/>
  <c r="I42" i="18"/>
  <c r="V50" i="16"/>
  <c r="V71" i="16"/>
  <c r="V29" i="16"/>
  <c r="S36" i="16"/>
  <c r="S78" i="16"/>
  <c r="S57" i="16"/>
  <c r="C38" i="18"/>
  <c r="AC84" i="18"/>
  <c r="AC63" i="18"/>
  <c r="AC42" i="18"/>
  <c r="C16" i="18"/>
  <c r="AF52" i="18"/>
  <c r="AF73" i="18"/>
  <c r="AF31" i="18"/>
  <c r="F32" i="18"/>
  <c r="U84" i="17"/>
  <c r="T21" i="17"/>
  <c r="U63" i="17"/>
  <c r="U42" i="17"/>
  <c r="J65" i="17"/>
  <c r="I71" i="17"/>
  <c r="I56" i="18"/>
  <c r="F53" i="16"/>
  <c r="C18" i="18"/>
  <c r="AA18" i="18"/>
  <c r="AL18" i="18"/>
  <c r="E81" i="18"/>
  <c r="C81" i="18" s="1"/>
  <c r="P18" i="18"/>
  <c r="E39" i="18"/>
  <c r="E60" i="18"/>
  <c r="AG71" i="18"/>
  <c r="AG50" i="18"/>
  <c r="AG29" i="18"/>
  <c r="E57" i="17"/>
  <c r="P15" i="17"/>
  <c r="E36" i="17"/>
  <c r="E78" i="17"/>
  <c r="C78" i="17" s="1"/>
  <c r="I75" i="16"/>
  <c r="C59" i="19"/>
  <c r="C35" i="19"/>
  <c r="C58" i="19"/>
  <c r="AL41" i="19"/>
  <c r="AL83" i="19"/>
  <c r="AL62" i="19"/>
  <c r="C82" i="19"/>
  <c r="AD30" i="19"/>
  <c r="AD72" i="19"/>
  <c r="AD51" i="19"/>
  <c r="AC37" i="19"/>
  <c r="AC79" i="19"/>
  <c r="AC58" i="19"/>
  <c r="AB16" i="19"/>
  <c r="I42" i="19"/>
  <c r="K86" i="19"/>
  <c r="K23" i="19"/>
  <c r="F53" i="19"/>
  <c r="F79" i="17"/>
  <c r="U35" i="17"/>
  <c r="U56" i="17"/>
  <c r="U77" i="17"/>
  <c r="T14" i="17"/>
  <c r="V58" i="17"/>
  <c r="V37" i="17"/>
  <c r="V79" i="17"/>
  <c r="S41" i="17"/>
  <c r="S62" i="17"/>
  <c r="S83" i="17"/>
  <c r="E40" i="17"/>
  <c r="P19" i="17"/>
  <c r="E82" i="17"/>
  <c r="C82" i="17" s="1"/>
  <c r="E61" i="17"/>
  <c r="I58" i="16"/>
  <c r="O35" i="16"/>
  <c r="O56" i="16"/>
  <c r="O77" i="16"/>
  <c r="Q9" i="16"/>
  <c r="R51" i="16"/>
  <c r="R72" i="16"/>
  <c r="R30" i="16"/>
  <c r="F12" i="18"/>
  <c r="AE8" i="18"/>
  <c r="AF50" i="18"/>
  <c r="AF29" i="18"/>
  <c r="AF71" i="18"/>
  <c r="AD78" i="18"/>
  <c r="AD36" i="18"/>
  <c r="AD57" i="18"/>
  <c r="AR62" i="18"/>
  <c r="AR41" i="18"/>
  <c r="AR83" i="18"/>
  <c r="AK10" i="18"/>
  <c r="O73" i="18"/>
  <c r="O31" i="18"/>
  <c r="O52" i="18"/>
  <c r="U39" i="18"/>
  <c r="AQ18" i="18"/>
  <c r="U81" i="18"/>
  <c r="U60" i="18"/>
  <c r="F80" i="18"/>
  <c r="R71" i="18"/>
  <c r="AN8" i="18"/>
  <c r="R50" i="18"/>
  <c r="Q8" i="18"/>
  <c r="R29" i="18"/>
  <c r="O84" i="18"/>
  <c r="AK21" i="18"/>
  <c r="O63" i="18"/>
  <c r="O42" i="18"/>
  <c r="E44" i="19"/>
  <c r="AB83" i="19"/>
  <c r="C14" i="17"/>
  <c r="D56" i="17"/>
  <c r="O14" i="17"/>
  <c r="D77" i="17"/>
  <c r="C77" i="17" s="1"/>
  <c r="D35" i="17"/>
  <c r="Z15" i="18"/>
  <c r="C15" i="18"/>
  <c r="D36" i="18"/>
  <c r="D78" i="18"/>
  <c r="C78" i="18" s="1"/>
  <c r="D57" i="18"/>
  <c r="O15" i="18"/>
  <c r="AD21" i="18"/>
  <c r="AO21" i="18"/>
  <c r="H42" i="18"/>
  <c r="H84" i="18"/>
  <c r="F84" i="18" s="1"/>
  <c r="H63" i="18"/>
  <c r="S21" i="18"/>
  <c r="AQ8" i="19"/>
  <c r="U71" i="19"/>
  <c r="U1" i="19"/>
  <c r="U29" i="19"/>
  <c r="U50" i="19"/>
  <c r="T8" i="19"/>
  <c r="AR83" i="19"/>
  <c r="AR62" i="19"/>
  <c r="AR41" i="19"/>
  <c r="AN10" i="19"/>
  <c r="R73" i="19"/>
  <c r="R52" i="19"/>
  <c r="R31" i="19"/>
  <c r="Q10" i="19"/>
  <c r="F56" i="19"/>
  <c r="AL76" i="19"/>
  <c r="AL55" i="19"/>
  <c r="AL34" i="19"/>
  <c r="AG42" i="19"/>
  <c r="AG84" i="19"/>
  <c r="AG63" i="19"/>
  <c r="C84" i="19"/>
  <c r="AR78" i="19"/>
  <c r="AR57" i="19"/>
  <c r="AR36" i="19"/>
  <c r="I42" i="16"/>
  <c r="R32" i="17"/>
  <c r="Q11" i="17"/>
  <c r="R53" i="17"/>
  <c r="R74" i="17"/>
  <c r="C15" i="17"/>
  <c r="R41" i="17"/>
  <c r="R83" i="17"/>
  <c r="R62" i="17"/>
  <c r="Q20" i="17"/>
  <c r="S80" i="17"/>
  <c r="S59" i="17"/>
  <c r="S38" i="17"/>
  <c r="F71" i="16"/>
  <c r="AQ11" i="18"/>
  <c r="U53" i="18"/>
  <c r="U32" i="18"/>
  <c r="T11" i="18"/>
  <c r="U74" i="18"/>
  <c r="I33" i="18"/>
  <c r="AD82" i="18"/>
  <c r="AD61" i="18"/>
  <c r="AD40" i="18"/>
  <c r="P1" i="19"/>
  <c r="Q83" i="19"/>
  <c r="E63" i="17"/>
  <c r="E42" i="17"/>
  <c r="E84" i="17"/>
  <c r="P21" i="17"/>
  <c r="F33" i="16"/>
  <c r="S55" i="16"/>
  <c r="S34" i="16"/>
  <c r="S76" i="16"/>
  <c r="AK78" i="19"/>
  <c r="AK36" i="19"/>
  <c r="AJ15" i="19"/>
  <c r="AK57" i="19"/>
  <c r="V77" i="18"/>
  <c r="V35" i="18"/>
  <c r="V56" i="18"/>
  <c r="F83" i="16"/>
  <c r="C54" i="18"/>
  <c r="P20" i="17"/>
  <c r="E41" i="17"/>
  <c r="E83" i="17"/>
  <c r="C83" i="17" s="1"/>
  <c r="E62" i="17"/>
  <c r="I61" i="17"/>
  <c r="H107" i="19"/>
  <c r="H44" i="19"/>
  <c r="AC76" i="18"/>
  <c r="AC34" i="18"/>
  <c r="AC55" i="18"/>
  <c r="AB13" i="18"/>
  <c r="AF58" i="18"/>
  <c r="AF79" i="18"/>
  <c r="AF37" i="18"/>
  <c r="C33" i="18"/>
  <c r="F81" i="18"/>
  <c r="Z81" i="18"/>
  <c r="Z39" i="18"/>
  <c r="Z60" i="18"/>
  <c r="AA10" i="18"/>
  <c r="AL10" i="18"/>
  <c r="P10" i="18"/>
  <c r="E73" i="18"/>
  <c r="C73" i="18" s="1"/>
  <c r="E52" i="18"/>
  <c r="E31" i="18"/>
  <c r="I30" i="19"/>
  <c r="Z81" i="19"/>
  <c r="Y81" i="19" s="1"/>
  <c r="Z39" i="19"/>
  <c r="Z60" i="19"/>
  <c r="Y18" i="19"/>
  <c r="AO50" i="19"/>
  <c r="AO1" i="19"/>
  <c r="AO71" i="19"/>
  <c r="AO29" i="19"/>
  <c r="AF75" i="19"/>
  <c r="AF54" i="19"/>
  <c r="AF33" i="19"/>
  <c r="AE12" i="19"/>
  <c r="T56" i="19"/>
  <c r="AA1" i="19"/>
  <c r="S78" i="17"/>
  <c r="S57" i="17"/>
  <c r="S36" i="17"/>
  <c r="Z30" i="18"/>
  <c r="Y9" i="18"/>
  <c r="Z51" i="18"/>
  <c r="Z72" i="18"/>
  <c r="F30" i="18"/>
  <c r="O81" i="16"/>
  <c r="O39" i="16"/>
  <c r="O60" i="16"/>
  <c r="I38" i="19"/>
  <c r="Z83" i="19"/>
  <c r="Z41" i="19"/>
  <c r="Z62" i="19"/>
  <c r="Y20" i="19"/>
  <c r="AK8" i="19"/>
  <c r="O71" i="19"/>
  <c r="O29" i="19"/>
  <c r="O50" i="19"/>
  <c r="N50" i="19" s="1"/>
  <c r="C32" i="19"/>
  <c r="AC57" i="19"/>
  <c r="AB15" i="19"/>
  <c r="AC36" i="19"/>
  <c r="AC78" i="19"/>
  <c r="I41" i="19"/>
  <c r="I55" i="19"/>
  <c r="P80" i="19"/>
  <c r="P38" i="19"/>
  <c r="P59" i="19"/>
  <c r="D29" i="17"/>
  <c r="C8" i="17"/>
  <c r="D1" i="17"/>
  <c r="D50" i="17"/>
  <c r="O8" i="17"/>
  <c r="D71" i="17"/>
  <c r="U62" i="17"/>
  <c r="U83" i="17"/>
  <c r="U41" i="17"/>
  <c r="T20" i="17"/>
  <c r="F36" i="16"/>
  <c r="I31" i="16"/>
  <c r="T19" i="16"/>
  <c r="U40" i="16"/>
  <c r="U61" i="16"/>
  <c r="U82" i="16"/>
  <c r="T13" i="18"/>
  <c r="V55" i="18"/>
  <c r="V34" i="18"/>
  <c r="V76" i="18"/>
  <c r="F38" i="18"/>
  <c r="U35" i="16"/>
  <c r="U77" i="16"/>
  <c r="U56" i="16"/>
  <c r="T14" i="16"/>
  <c r="AN21" i="18"/>
  <c r="R42" i="18"/>
  <c r="R63" i="18"/>
  <c r="R84" i="18"/>
  <c r="AK14" i="18"/>
  <c r="O56" i="18"/>
  <c r="O77" i="18"/>
  <c r="O35" i="18"/>
  <c r="U71" i="17"/>
  <c r="U29" i="17"/>
  <c r="U50" i="17"/>
  <c r="T8" i="17"/>
  <c r="U1" i="17"/>
  <c r="AQ14" i="18"/>
  <c r="U56" i="18"/>
  <c r="U77" i="18"/>
  <c r="U35" i="18"/>
  <c r="T14" i="18"/>
  <c r="F32" i="16"/>
  <c r="AR71" i="18"/>
  <c r="AR29" i="18"/>
  <c r="AR50" i="18"/>
  <c r="I33" i="16"/>
  <c r="F42" i="19"/>
  <c r="V32" i="19"/>
  <c r="V74" i="19"/>
  <c r="V53" i="19"/>
  <c r="AK14" i="19"/>
  <c r="O56" i="19"/>
  <c r="N14" i="19"/>
  <c r="O35" i="19"/>
  <c r="O77" i="19"/>
  <c r="N77" i="19" s="1"/>
  <c r="C40" i="19"/>
  <c r="AO30" i="19"/>
  <c r="AO51" i="19"/>
  <c r="AO72" i="19"/>
  <c r="F58" i="19"/>
  <c r="AN17" i="19"/>
  <c r="Q17" i="19"/>
  <c r="R80" i="19"/>
  <c r="R59" i="19"/>
  <c r="R38" i="19"/>
  <c r="K107" i="19"/>
  <c r="K44" i="19"/>
  <c r="S79" i="17"/>
  <c r="S58" i="17"/>
  <c r="S37" i="17"/>
  <c r="AO10" i="18"/>
  <c r="AD10" i="18"/>
  <c r="H73" i="18"/>
  <c r="F73" i="18" s="1"/>
  <c r="H52" i="18"/>
  <c r="H31" i="18"/>
  <c r="S10" i="18"/>
  <c r="I79" i="16"/>
  <c r="AC75" i="18"/>
  <c r="AC54" i="18"/>
  <c r="AC33" i="18"/>
  <c r="AG61" i="18"/>
  <c r="AG40" i="18"/>
  <c r="AG82" i="18"/>
  <c r="AC35" i="18"/>
  <c r="AC77" i="18"/>
  <c r="AC56" i="18"/>
  <c r="AG63" i="18"/>
  <c r="AG84" i="18"/>
  <c r="AG42" i="18"/>
  <c r="AB8" i="18"/>
  <c r="AC50" i="18"/>
  <c r="AC71" i="18"/>
  <c r="AC29" i="18"/>
  <c r="F19" i="17"/>
  <c r="F1" i="17" s="1"/>
  <c r="E107" i="19"/>
  <c r="I79" i="17"/>
  <c r="I55" i="16"/>
  <c r="AL74" i="19"/>
  <c r="AL53" i="19"/>
  <c r="AL32" i="19"/>
  <c r="AG82" i="19"/>
  <c r="AG40" i="19"/>
  <c r="AG61" i="19"/>
  <c r="AC73" i="19"/>
  <c r="AC52" i="19"/>
  <c r="AC31" i="19"/>
  <c r="AB10" i="19"/>
  <c r="I39" i="19"/>
  <c r="AR42" i="19"/>
  <c r="AR63" i="19"/>
  <c r="AR84" i="19"/>
  <c r="F1" i="19"/>
  <c r="C42" i="19"/>
  <c r="AD74" i="19"/>
  <c r="AD53" i="19"/>
  <c r="AD32" i="19"/>
  <c r="F61" i="19"/>
  <c r="I57" i="19"/>
  <c r="I63" i="16"/>
  <c r="F32" i="17"/>
  <c r="AO76" i="18"/>
  <c r="AO55" i="18"/>
  <c r="AO34" i="18"/>
  <c r="S84" i="17"/>
  <c r="S63" i="17"/>
  <c r="S42" i="17"/>
  <c r="I53" i="17"/>
  <c r="P72" i="16"/>
  <c r="P51" i="16"/>
  <c r="P30" i="16"/>
  <c r="R50" i="16"/>
  <c r="R29" i="16"/>
  <c r="Q8" i="16"/>
  <c r="R71" i="16"/>
  <c r="V54" i="18"/>
  <c r="V33" i="18"/>
  <c r="V75" i="18"/>
  <c r="AF74" i="18"/>
  <c r="AE11" i="18"/>
  <c r="AF53" i="18"/>
  <c r="AF32" i="18"/>
  <c r="AQ12" i="18"/>
  <c r="T12" i="18"/>
  <c r="U33" i="18"/>
  <c r="U75" i="18"/>
  <c r="U54" i="18"/>
  <c r="AO61" i="18"/>
  <c r="AO82" i="18"/>
  <c r="AO40" i="18"/>
  <c r="Q41" i="19"/>
  <c r="F75" i="16"/>
  <c r="F42" i="16"/>
  <c r="F57" i="17"/>
  <c r="AG77" i="18"/>
  <c r="AG56" i="18"/>
  <c r="AG35" i="18"/>
  <c r="O32" i="16"/>
  <c r="O74" i="16"/>
  <c r="O53" i="16"/>
  <c r="P19" i="16"/>
  <c r="E40" i="16"/>
  <c r="E82" i="16"/>
  <c r="C82" i="16" s="1"/>
  <c r="E61" i="16"/>
  <c r="U78" i="17"/>
  <c r="U57" i="17"/>
  <c r="U36" i="17"/>
  <c r="T15" i="17"/>
  <c r="U79" i="19"/>
  <c r="T79" i="19" s="1"/>
  <c r="AQ16" i="19"/>
  <c r="U37" i="19"/>
  <c r="U58" i="19"/>
  <c r="T16" i="19"/>
  <c r="F39" i="19"/>
  <c r="I83" i="17"/>
  <c r="P17" i="16"/>
  <c r="E38" i="16"/>
  <c r="E80" i="16"/>
  <c r="E59" i="16"/>
  <c r="C62" i="18"/>
  <c r="AD79" i="18"/>
  <c r="AD58" i="18"/>
  <c r="AD37" i="18"/>
  <c r="Z53" i="18"/>
  <c r="Y11" i="18"/>
  <c r="Z32" i="18"/>
  <c r="Z74" i="18"/>
  <c r="I41" i="18"/>
  <c r="AQ13" i="18"/>
  <c r="U55" i="18"/>
  <c r="U34" i="18"/>
  <c r="U76" i="18"/>
  <c r="E30" i="17"/>
  <c r="E72" i="17"/>
  <c r="E51" i="17"/>
  <c r="P9" i="17"/>
  <c r="U33" i="17"/>
  <c r="U54" i="17"/>
  <c r="U75" i="17"/>
  <c r="F39" i="16"/>
  <c r="U51" i="17"/>
  <c r="U72" i="17"/>
  <c r="U30" i="17"/>
  <c r="Z33" i="18"/>
  <c r="Y12" i="18"/>
  <c r="Z75" i="18"/>
  <c r="Z54" i="18"/>
  <c r="S71" i="17"/>
  <c r="S29" i="17"/>
  <c r="S50" i="17"/>
  <c r="I82" i="17"/>
  <c r="C13" i="17"/>
  <c r="O13" i="17"/>
  <c r="D76" i="17"/>
  <c r="D55" i="17"/>
  <c r="D34" i="17"/>
  <c r="I57" i="17"/>
  <c r="P82" i="19"/>
  <c r="P40" i="19"/>
  <c r="P61" i="19"/>
  <c r="I51" i="19"/>
  <c r="Z75" i="19"/>
  <c r="Z33" i="19"/>
  <c r="Z54" i="19"/>
  <c r="Y12" i="19"/>
  <c r="AK18" i="19"/>
  <c r="O60" i="19"/>
  <c r="O39" i="19"/>
  <c r="O81" i="19"/>
  <c r="N81" i="19" s="1"/>
  <c r="N18" i="19"/>
  <c r="AL84" i="19"/>
  <c r="AL63" i="19"/>
  <c r="AL42" i="19"/>
  <c r="AQ11" i="19"/>
  <c r="U32" i="19"/>
  <c r="U53" i="19"/>
  <c r="U74" i="19"/>
  <c r="T11" i="19"/>
  <c r="I33" i="19"/>
  <c r="AL72" i="19"/>
  <c r="AL51" i="19"/>
  <c r="AL30" i="19"/>
  <c r="AF9" i="18"/>
  <c r="I9" i="18"/>
  <c r="J72" i="18"/>
  <c r="I72" i="18" s="1"/>
  <c r="J51" i="18"/>
  <c r="J30" i="18"/>
  <c r="U9" i="18"/>
  <c r="F61" i="16"/>
  <c r="O53" i="17"/>
  <c r="O74" i="17"/>
  <c r="O32" i="17"/>
  <c r="V57" i="17"/>
  <c r="V36" i="17"/>
  <c r="V78" i="17"/>
  <c r="R58" i="16"/>
  <c r="R79" i="16"/>
  <c r="R37" i="16"/>
  <c r="Q16" i="16"/>
  <c r="C83" i="18"/>
  <c r="S79" i="18"/>
  <c r="S58" i="18"/>
  <c r="S37" i="18"/>
  <c r="I38" i="17"/>
  <c r="O82" i="16"/>
  <c r="O61" i="16"/>
  <c r="O40" i="16"/>
  <c r="D1" i="18"/>
  <c r="AA54" i="18"/>
  <c r="AA75" i="18"/>
  <c r="AA33" i="18"/>
  <c r="T13" i="17"/>
  <c r="V76" i="17"/>
  <c r="V34" i="17"/>
  <c r="V55" i="17"/>
  <c r="U41" i="16"/>
  <c r="U83" i="16"/>
  <c r="U62" i="16"/>
  <c r="T20" i="16"/>
  <c r="F34" i="19"/>
  <c r="AF80" i="19"/>
  <c r="AF38" i="19"/>
  <c r="AE17" i="19"/>
  <c r="AF59" i="19"/>
  <c r="Z71" i="19"/>
  <c r="Z1" i="19"/>
  <c r="Z29" i="19"/>
  <c r="Z50" i="19"/>
  <c r="AD79" i="19"/>
  <c r="AD37" i="19"/>
  <c r="AD58" i="19"/>
  <c r="AN15" i="19"/>
  <c r="R78" i="19"/>
  <c r="R57" i="19"/>
  <c r="R36" i="19"/>
  <c r="Q15" i="19"/>
  <c r="E65" i="19"/>
  <c r="U30" i="16"/>
  <c r="U51" i="16"/>
  <c r="T9" i="16"/>
  <c r="U72" i="16"/>
  <c r="S77" i="16"/>
  <c r="S56" i="16"/>
  <c r="S35" i="16"/>
  <c r="F78" i="16"/>
  <c r="U73" i="16"/>
  <c r="T10" i="16"/>
  <c r="U52" i="16"/>
  <c r="U31" i="16"/>
  <c r="P41" i="18"/>
  <c r="P83" i="18"/>
  <c r="P62" i="18"/>
  <c r="Z82" i="18"/>
  <c r="Y19" i="18"/>
  <c r="Z61" i="18"/>
  <c r="Z40" i="18"/>
  <c r="F37" i="18"/>
  <c r="I63" i="18"/>
  <c r="V59" i="18"/>
  <c r="V38" i="18"/>
  <c r="V80" i="18"/>
  <c r="Z38" i="18"/>
  <c r="Y17" i="18"/>
  <c r="Z80" i="18"/>
  <c r="Z59" i="18"/>
  <c r="V74" i="18"/>
  <c r="V53" i="18"/>
  <c r="V32" i="18"/>
  <c r="C55" i="18"/>
  <c r="F53" i="18"/>
  <c r="D52" i="17"/>
  <c r="D73" i="17"/>
  <c r="C73" i="17" s="1"/>
  <c r="D31" i="17"/>
  <c r="C10" i="17"/>
  <c r="O10" i="17"/>
  <c r="AE14" i="18"/>
  <c r="AF77" i="18"/>
  <c r="AF35" i="18"/>
  <c r="AF56" i="18"/>
  <c r="S56" i="17"/>
  <c r="S77" i="17"/>
  <c r="S35" i="17"/>
  <c r="V71" i="18"/>
  <c r="V50" i="18"/>
  <c r="V29" i="18"/>
  <c r="U54" i="16"/>
  <c r="U75" i="16"/>
  <c r="T12" i="16"/>
  <c r="U33" i="16"/>
  <c r="F63" i="19"/>
  <c r="Z35" i="19"/>
  <c r="Y14" i="19"/>
  <c r="Z56" i="19"/>
  <c r="Z77" i="19"/>
  <c r="Y77" i="19" s="1"/>
  <c r="AK16" i="19"/>
  <c r="O79" i="19"/>
  <c r="N79" i="19" s="1"/>
  <c r="O58" i="19"/>
  <c r="O37" i="19"/>
  <c r="N16" i="19"/>
  <c r="AQ10" i="19"/>
  <c r="U31" i="19"/>
  <c r="U73" i="19"/>
  <c r="T73" i="19" s="1"/>
  <c r="T10" i="19"/>
  <c r="U52" i="19"/>
  <c r="Y19" i="19"/>
  <c r="Z40" i="19"/>
  <c r="Z82" i="19"/>
  <c r="Z61" i="19"/>
  <c r="AF42" i="19"/>
  <c r="AF84" i="19"/>
  <c r="AF63" i="19"/>
  <c r="AE21" i="19"/>
  <c r="K65" i="19"/>
  <c r="F32" i="19"/>
  <c r="U79" i="16"/>
  <c r="U58" i="16"/>
  <c r="U37" i="16"/>
  <c r="T16" i="16"/>
  <c r="J1" i="18"/>
  <c r="AO78" i="18"/>
  <c r="AO57" i="18"/>
  <c r="AO36" i="18"/>
  <c r="AR82" i="18"/>
  <c r="AR61" i="18"/>
  <c r="AR40" i="18"/>
  <c r="AN14" i="18"/>
  <c r="R35" i="18"/>
  <c r="R77" i="18"/>
  <c r="R56" i="18"/>
  <c r="S80" i="18"/>
  <c r="S59" i="18"/>
  <c r="S38" i="18"/>
  <c r="AR63" i="18"/>
  <c r="AR84" i="18"/>
  <c r="AR42" i="18"/>
  <c r="Y21" i="18"/>
  <c r="Z63" i="18"/>
  <c r="Z42" i="18"/>
  <c r="Z84" i="18"/>
  <c r="R61" i="17"/>
  <c r="R82" i="17"/>
  <c r="R40" i="17"/>
  <c r="I31" i="17"/>
  <c r="I37" i="17"/>
  <c r="F62" i="18"/>
  <c r="AC75" i="19"/>
  <c r="AB75" i="19" s="1"/>
  <c r="AC33" i="19"/>
  <c r="AC54" i="19"/>
  <c r="I29" i="19"/>
  <c r="J23" i="19"/>
  <c r="AR61" i="19"/>
  <c r="AR40" i="19"/>
  <c r="AR82" i="19"/>
  <c r="V83" i="19"/>
  <c r="V62" i="19"/>
  <c r="V41" i="19"/>
  <c r="AF81" i="19"/>
  <c r="AE81" i="19" s="1"/>
  <c r="AF60" i="19"/>
  <c r="AF39" i="19"/>
  <c r="AE18" i="19"/>
  <c r="F29" i="19"/>
  <c r="G23" i="19"/>
  <c r="C63" i="19"/>
  <c r="AO53" i="19"/>
  <c r="AO32" i="19"/>
  <c r="AO74" i="19"/>
  <c r="F40" i="19"/>
  <c r="O9" i="17"/>
  <c r="D51" i="17"/>
  <c r="C9" i="17"/>
  <c r="D72" i="17"/>
  <c r="D30" i="17"/>
  <c r="AD55" i="18"/>
  <c r="AD76" i="18"/>
  <c r="AD34" i="18"/>
  <c r="O36" i="17"/>
  <c r="O57" i="17"/>
  <c r="O78" i="17"/>
  <c r="U74" i="17"/>
  <c r="U53" i="17"/>
  <c r="U32" i="17"/>
  <c r="T11" i="17"/>
  <c r="C20" i="16"/>
  <c r="F50" i="16"/>
  <c r="S30" i="16"/>
  <c r="S72" i="16"/>
  <c r="S51" i="16"/>
  <c r="AG75" i="18"/>
  <c r="AG54" i="18"/>
  <c r="AG33" i="18"/>
  <c r="S40" i="18"/>
  <c r="S61" i="18"/>
  <c r="S82" i="18"/>
  <c r="Q62" i="19"/>
  <c r="S32" i="17"/>
  <c r="S53" i="17"/>
  <c r="S74" i="17"/>
  <c r="F81" i="16"/>
  <c r="V32" i="17"/>
  <c r="V74" i="17"/>
  <c r="V53" i="17"/>
  <c r="F54" i="16"/>
  <c r="R63" i="16"/>
  <c r="R84" i="16"/>
  <c r="R42" i="16"/>
  <c r="Q21" i="16"/>
  <c r="C80" i="18"/>
  <c r="F78" i="17"/>
  <c r="V82" i="16"/>
  <c r="V61" i="16"/>
  <c r="V40" i="16"/>
  <c r="F62" i="16"/>
  <c r="P10" i="16"/>
  <c r="E73" i="16"/>
  <c r="C73" i="16" s="1"/>
  <c r="E52" i="16"/>
  <c r="E31" i="16"/>
  <c r="I74" i="3"/>
  <c r="I96" i="3"/>
  <c r="F74" i="3"/>
  <c r="I86" i="3"/>
  <c r="I71" i="3"/>
  <c r="F90" i="3"/>
  <c r="I97" i="3"/>
  <c r="F64" i="3"/>
  <c r="I94" i="3"/>
  <c r="I84" i="3"/>
  <c r="C89" i="3"/>
  <c r="I87" i="3"/>
  <c r="I89" i="3"/>
  <c r="I66" i="3"/>
  <c r="F73" i="3"/>
  <c r="I88" i="3"/>
  <c r="F87" i="3"/>
  <c r="F75" i="3"/>
  <c r="F70" i="3"/>
  <c r="I91" i="3"/>
  <c r="C85" i="3"/>
  <c r="I48" i="3"/>
  <c r="F84" i="3"/>
  <c r="I42" i="3"/>
  <c r="F72" i="3"/>
  <c r="F67" i="3"/>
  <c r="I92" i="3"/>
  <c r="C84" i="3"/>
  <c r="F93" i="3"/>
  <c r="C92" i="3"/>
  <c r="F92" i="3"/>
  <c r="C95" i="3"/>
  <c r="N95" i="3"/>
  <c r="F96" i="3"/>
  <c r="C91" i="3"/>
  <c r="N91" i="3"/>
  <c r="C88" i="3"/>
  <c r="N88" i="3"/>
  <c r="F69" i="3"/>
  <c r="N87" i="3"/>
  <c r="C87" i="3"/>
  <c r="F86" i="3"/>
  <c r="C90" i="3"/>
  <c r="O90" i="3"/>
  <c r="F68" i="3"/>
  <c r="F63" i="3"/>
  <c r="I95" i="3"/>
  <c r="O93" i="3"/>
  <c r="C93" i="3"/>
  <c r="O86" i="3"/>
  <c r="C86" i="3"/>
  <c r="C94" i="3"/>
  <c r="O94" i="3"/>
  <c r="I90" i="3"/>
  <c r="F85" i="3"/>
  <c r="F97" i="3"/>
  <c r="N51" i="3"/>
  <c r="F89" i="3"/>
  <c r="N96" i="3"/>
  <c r="C96" i="3"/>
  <c r="F66" i="3"/>
  <c r="I67" i="3"/>
  <c r="F88" i="3"/>
  <c r="F94" i="3"/>
  <c r="C74" i="3"/>
  <c r="N74" i="3"/>
  <c r="C76" i="3"/>
  <c r="O68" i="3"/>
  <c r="C68" i="3"/>
  <c r="C70" i="3"/>
  <c r="N70" i="3"/>
  <c r="C73" i="3"/>
  <c r="N73" i="3"/>
  <c r="C64" i="3"/>
  <c r="O64" i="3"/>
  <c r="C72" i="3"/>
  <c r="C66" i="3"/>
  <c r="N66" i="3"/>
  <c r="F71" i="3"/>
  <c r="I73" i="3"/>
  <c r="C69" i="3"/>
  <c r="N69" i="3"/>
  <c r="I69" i="3"/>
  <c r="C65" i="3"/>
  <c r="N65" i="3"/>
  <c r="C75" i="3"/>
  <c r="N75" i="3"/>
  <c r="F76" i="3"/>
  <c r="I65" i="3"/>
  <c r="I75" i="3"/>
  <c r="N71" i="3"/>
  <c r="C71" i="3"/>
  <c r="N63" i="3"/>
  <c r="C63" i="3"/>
  <c r="C67" i="3"/>
  <c r="N67" i="3"/>
  <c r="T117" i="16" l="1"/>
  <c r="AB99" i="18"/>
  <c r="T103" i="16"/>
  <c r="Y118" i="19"/>
  <c r="AE75" i="19"/>
  <c r="AE92" i="19"/>
  <c r="Q82" i="16"/>
  <c r="AB122" i="18"/>
  <c r="Q115" i="17"/>
  <c r="Y80" i="18"/>
  <c r="AE118" i="18"/>
  <c r="Q120" i="19"/>
  <c r="T113" i="18"/>
  <c r="Q99" i="19"/>
  <c r="Y124" i="19"/>
  <c r="AB82" i="19"/>
  <c r="Y125" i="19"/>
  <c r="F82" i="17"/>
  <c r="Q92" i="17"/>
  <c r="AE74" i="18"/>
  <c r="T75" i="16"/>
  <c r="AB100" i="19"/>
  <c r="N105" i="19"/>
  <c r="T124" i="16"/>
  <c r="N116" i="19"/>
  <c r="T97" i="17"/>
  <c r="AB101" i="18"/>
  <c r="T96" i="16"/>
  <c r="AE116" i="18"/>
  <c r="Y95" i="18"/>
  <c r="AB125" i="18"/>
  <c r="AB101" i="19"/>
  <c r="AE97" i="18"/>
  <c r="AB122" i="19"/>
  <c r="Q75" i="16"/>
  <c r="C121" i="17"/>
  <c r="T119" i="16"/>
  <c r="Y95" i="19"/>
  <c r="Q95" i="16"/>
  <c r="Q116" i="16"/>
  <c r="Q98" i="17"/>
  <c r="T126" i="19"/>
  <c r="Q99" i="17"/>
  <c r="T116" i="17"/>
  <c r="T99" i="16"/>
  <c r="Q80" i="18"/>
  <c r="T113" i="19"/>
  <c r="T105" i="18"/>
  <c r="N104" i="18"/>
  <c r="Q92" i="16"/>
  <c r="T95" i="18"/>
  <c r="Q120" i="16"/>
  <c r="N118" i="18"/>
  <c r="Q93" i="16"/>
  <c r="Q99" i="16"/>
  <c r="Q122" i="17"/>
  <c r="T119" i="18"/>
  <c r="Q121" i="18"/>
  <c r="T101" i="18"/>
  <c r="T98" i="17"/>
  <c r="Q126" i="16"/>
  <c r="Y97" i="19"/>
  <c r="T95" i="17"/>
  <c r="AE76" i="19"/>
  <c r="Q95" i="19"/>
  <c r="AB104" i="18"/>
  <c r="AE122" i="18"/>
  <c r="Q114" i="17"/>
  <c r="N95" i="18"/>
  <c r="T72" i="16"/>
  <c r="T76" i="17"/>
  <c r="AE113" i="19"/>
  <c r="Y103" i="19"/>
  <c r="AB121" i="19"/>
  <c r="N95" i="19"/>
  <c r="T122" i="19"/>
  <c r="Y104" i="19"/>
  <c r="T123" i="16"/>
  <c r="Q116" i="17"/>
  <c r="T92" i="19"/>
  <c r="Q84" i="16"/>
  <c r="T103" i="18"/>
  <c r="C126" i="16"/>
  <c r="T116" i="18"/>
  <c r="N105" i="18"/>
  <c r="T126" i="17"/>
  <c r="C105" i="16"/>
  <c r="AE104" i="18"/>
  <c r="Y116" i="19"/>
  <c r="T105" i="17"/>
  <c r="AE117" i="19"/>
  <c r="Q100" i="18"/>
  <c r="AE101" i="18"/>
  <c r="N114" i="18"/>
  <c r="Q121" i="17"/>
  <c r="T101" i="19"/>
  <c r="T95" i="19"/>
  <c r="Q122" i="16"/>
  <c r="Q121" i="19"/>
  <c r="C92" i="17"/>
  <c r="AE124" i="18"/>
  <c r="N97" i="18"/>
  <c r="N126" i="18"/>
  <c r="N93" i="19"/>
  <c r="AE96" i="19"/>
  <c r="Y93" i="18"/>
  <c r="T119" i="17"/>
  <c r="Q93" i="17"/>
  <c r="Q122" i="18"/>
  <c r="N114" i="19"/>
  <c r="Q105" i="17"/>
  <c r="Y124" i="18"/>
  <c r="Q126" i="17"/>
  <c r="AP120" i="19"/>
  <c r="T118" i="19"/>
  <c r="AE113" i="18"/>
  <c r="C100" i="17"/>
  <c r="T115" i="17"/>
  <c r="Q92" i="18"/>
  <c r="Q120" i="18"/>
  <c r="Q119" i="17"/>
  <c r="Q120" i="17"/>
  <c r="Q101" i="17"/>
  <c r="C97" i="17"/>
  <c r="AE126" i="18"/>
  <c r="Q123" i="16"/>
  <c r="T125" i="17"/>
  <c r="AP99" i="19"/>
  <c r="Q118" i="16"/>
  <c r="AE92" i="18"/>
  <c r="Q125" i="17"/>
  <c r="C93" i="17"/>
  <c r="Q102" i="17"/>
  <c r="T126" i="18"/>
  <c r="AE104" i="19"/>
  <c r="C118" i="17"/>
  <c r="Y93" i="19"/>
  <c r="T94" i="16"/>
  <c r="T102" i="17"/>
  <c r="T124" i="17"/>
  <c r="T115" i="16"/>
  <c r="AJ120" i="19"/>
  <c r="T93" i="16"/>
  <c r="T105" i="16"/>
  <c r="AB116" i="18"/>
  <c r="T114" i="19"/>
  <c r="Q103" i="16"/>
  <c r="AB94" i="19"/>
  <c r="T114" i="16"/>
  <c r="AB124" i="19"/>
  <c r="N93" i="18"/>
  <c r="Q92" i="19"/>
  <c r="T93" i="19"/>
  <c r="N103" i="18"/>
  <c r="T116" i="16"/>
  <c r="Y105" i="18"/>
  <c r="AB114" i="19"/>
  <c r="T113" i="17"/>
  <c r="N124" i="18"/>
  <c r="N104" i="19"/>
  <c r="AB80" i="19"/>
  <c r="Q115" i="19"/>
  <c r="T95" i="16"/>
  <c r="Y126" i="18"/>
  <c r="N126" i="19"/>
  <c r="AE96" i="18"/>
  <c r="T92" i="17"/>
  <c r="Q125" i="18"/>
  <c r="T101" i="17"/>
  <c r="T96" i="18"/>
  <c r="AB116" i="19"/>
  <c r="Q94" i="19"/>
  <c r="N125" i="18"/>
  <c r="AE117" i="18"/>
  <c r="AE101" i="19"/>
  <c r="Q93" i="18"/>
  <c r="AL119" i="18"/>
  <c r="AL98" i="18"/>
  <c r="AC1" i="18"/>
  <c r="AC124" i="18"/>
  <c r="AB124" i="18" s="1"/>
  <c r="AC103" i="18"/>
  <c r="AB103" i="18" s="1"/>
  <c r="AF1" i="18"/>
  <c r="AF93" i="18"/>
  <c r="AE93" i="18" s="1"/>
  <c r="AF114" i="18"/>
  <c r="AE114" i="18" s="1"/>
  <c r="AD126" i="18"/>
  <c r="AB126" i="18" s="1"/>
  <c r="AD105" i="18"/>
  <c r="AB105" i="18" s="1"/>
  <c r="AF120" i="18"/>
  <c r="AE120" i="18" s="1"/>
  <c r="AF99" i="18"/>
  <c r="AE99" i="18" s="1"/>
  <c r="P126" i="16"/>
  <c r="P105" i="16"/>
  <c r="P97" i="17"/>
  <c r="P118" i="17"/>
  <c r="AA92" i="18"/>
  <c r="AA113" i="18"/>
  <c r="AG121" i="18"/>
  <c r="AE121" i="18" s="1"/>
  <c r="AG100" i="18"/>
  <c r="AE100" i="18" s="1"/>
  <c r="O118" i="16"/>
  <c r="N118" i="16" s="1"/>
  <c r="O97" i="16"/>
  <c r="N97" i="16" s="1"/>
  <c r="AO117" i="18"/>
  <c r="AO96" i="18"/>
  <c r="N16" i="16"/>
  <c r="P100" i="16"/>
  <c r="N100" i="16" s="1"/>
  <c r="P121" i="16"/>
  <c r="N121" i="16" s="1"/>
  <c r="AD102" i="18"/>
  <c r="AB102" i="18" s="1"/>
  <c r="AD123" i="18"/>
  <c r="AB123" i="18" s="1"/>
  <c r="AQ103" i="19"/>
  <c r="AP103" i="19" s="1"/>
  <c r="AQ124" i="19"/>
  <c r="AP124" i="19" s="1"/>
  <c r="AE114" i="19"/>
  <c r="AE124" i="19"/>
  <c r="Q119" i="16"/>
  <c r="AE103" i="18"/>
  <c r="Q124" i="16"/>
  <c r="N96" i="18"/>
  <c r="Y104" i="18"/>
  <c r="T123" i="17"/>
  <c r="AE98" i="18"/>
  <c r="Q123" i="17"/>
  <c r="P124" i="17"/>
  <c r="N124" i="17" s="1"/>
  <c r="P103" i="17"/>
  <c r="N103" i="17" s="1"/>
  <c r="AN121" i="19"/>
  <c r="AM121" i="19" s="1"/>
  <c r="AN100" i="19"/>
  <c r="AM100" i="19" s="1"/>
  <c r="O102" i="17"/>
  <c r="N102" i="17" s="1"/>
  <c r="O123" i="17"/>
  <c r="N123" i="17" s="1"/>
  <c r="AO126" i="18"/>
  <c r="AO105" i="18"/>
  <c r="AK39" i="19"/>
  <c r="AK102" i="19"/>
  <c r="AJ102" i="19" s="1"/>
  <c r="AK123" i="19"/>
  <c r="AJ123" i="19" s="1"/>
  <c r="AQ121" i="19"/>
  <c r="AP121" i="19" s="1"/>
  <c r="AQ100" i="19"/>
  <c r="AP100" i="19" s="1"/>
  <c r="AQ101" i="19"/>
  <c r="AP101" i="19" s="1"/>
  <c r="AQ122" i="19"/>
  <c r="AP122" i="19" s="1"/>
  <c r="N10" i="16"/>
  <c r="P94" i="16"/>
  <c r="N94" i="16" s="1"/>
  <c r="P115" i="16"/>
  <c r="N115" i="16" s="1"/>
  <c r="AL94" i="18"/>
  <c r="AL115" i="18"/>
  <c r="P99" i="17"/>
  <c r="N99" i="17" s="1"/>
  <c r="P120" i="17"/>
  <c r="N120" i="17" s="1"/>
  <c r="N11" i="17"/>
  <c r="P116" i="17"/>
  <c r="N116" i="17" s="1"/>
  <c r="P95" i="17"/>
  <c r="N95" i="17" s="1"/>
  <c r="U120" i="18"/>
  <c r="T120" i="18" s="1"/>
  <c r="U99" i="18"/>
  <c r="T99" i="18" s="1"/>
  <c r="AL92" i="18"/>
  <c r="AL113" i="18"/>
  <c r="AR121" i="18"/>
  <c r="AR100" i="18"/>
  <c r="AO123" i="18"/>
  <c r="AO102" i="18"/>
  <c r="Y114" i="18"/>
  <c r="AE103" i="19"/>
  <c r="AB113" i="18"/>
  <c r="Y103" i="18"/>
  <c r="Q103" i="19"/>
  <c r="N117" i="18"/>
  <c r="C114" i="17"/>
  <c r="C101" i="16"/>
  <c r="Y96" i="18"/>
  <c r="AE119" i="18"/>
  <c r="AN101" i="19"/>
  <c r="AM101" i="19" s="1"/>
  <c r="AN122" i="19"/>
  <c r="AM122" i="19" s="1"/>
  <c r="N10" i="18"/>
  <c r="P115" i="18"/>
  <c r="N115" i="18" s="1"/>
  <c r="P94" i="18"/>
  <c r="N94" i="18" s="1"/>
  <c r="O114" i="16"/>
  <c r="N114" i="16" s="1"/>
  <c r="O93" i="16"/>
  <c r="N93" i="16" s="1"/>
  <c r="O115" i="17"/>
  <c r="N115" i="17" s="1"/>
  <c r="O94" i="17"/>
  <c r="N94" i="17" s="1"/>
  <c r="AA115" i="18"/>
  <c r="Y115" i="18" s="1"/>
  <c r="AA94" i="18"/>
  <c r="Y94" i="18" s="1"/>
  <c r="O126" i="17"/>
  <c r="O105" i="17"/>
  <c r="Y117" i="19"/>
  <c r="AE105" i="18"/>
  <c r="Q102" i="16"/>
  <c r="AB92" i="18"/>
  <c r="Q124" i="19"/>
  <c r="C122" i="16"/>
  <c r="T124" i="19"/>
  <c r="Y117" i="18"/>
  <c r="Y126" i="19"/>
  <c r="AE126" i="19"/>
  <c r="AN94" i="19"/>
  <c r="AM94" i="19" s="1"/>
  <c r="AN115" i="19"/>
  <c r="AM115" i="19" s="1"/>
  <c r="P93" i="17"/>
  <c r="P114" i="17"/>
  <c r="AD115" i="18"/>
  <c r="AB115" i="18" s="1"/>
  <c r="AD94" i="18"/>
  <c r="AB94" i="18" s="1"/>
  <c r="V121" i="18"/>
  <c r="T121" i="18" s="1"/>
  <c r="V100" i="18"/>
  <c r="T100" i="18" s="1"/>
  <c r="AO94" i="18"/>
  <c r="AO115" i="18"/>
  <c r="O92" i="17"/>
  <c r="O113" i="17"/>
  <c r="Z120" i="18"/>
  <c r="Y120" i="18" s="1"/>
  <c r="Z99" i="18"/>
  <c r="Y99" i="18" s="1"/>
  <c r="AG115" i="18"/>
  <c r="AE115" i="18" s="1"/>
  <c r="AG94" i="18"/>
  <c r="AE94" i="18" s="1"/>
  <c r="AD117" i="18"/>
  <c r="AB117" i="18" s="1"/>
  <c r="AD96" i="18"/>
  <c r="AB96" i="18" s="1"/>
  <c r="AN118" i="19"/>
  <c r="AM118" i="19" s="1"/>
  <c r="AN97" i="19"/>
  <c r="AM97" i="19" s="1"/>
  <c r="AQ126" i="19"/>
  <c r="AP126" i="19" s="1"/>
  <c r="AQ105" i="19"/>
  <c r="AP105" i="19" s="1"/>
  <c r="S1" i="17"/>
  <c r="S124" i="17"/>
  <c r="Q124" i="17" s="1"/>
  <c r="S103" i="17"/>
  <c r="Q103" i="17" s="1"/>
  <c r="Q14" i="18"/>
  <c r="S98" i="18"/>
  <c r="Q98" i="18" s="1"/>
  <c r="S119" i="18"/>
  <c r="Q119" i="18" s="1"/>
  <c r="AK96" i="19"/>
  <c r="AJ96" i="19" s="1"/>
  <c r="AK117" i="19"/>
  <c r="AJ117" i="19" s="1"/>
  <c r="Y96" i="19"/>
  <c r="Q105" i="16"/>
  <c r="AE95" i="18"/>
  <c r="AB93" i="19"/>
  <c r="T117" i="18"/>
  <c r="Q122" i="19"/>
  <c r="AB115" i="19"/>
  <c r="T103" i="19"/>
  <c r="N117" i="19"/>
  <c r="T125" i="19"/>
  <c r="Y105" i="19"/>
  <c r="AE105" i="19"/>
  <c r="AQ123" i="19"/>
  <c r="AP123" i="19" s="1"/>
  <c r="AQ102" i="19"/>
  <c r="AP102" i="19" s="1"/>
  <c r="T97" i="19"/>
  <c r="Q101" i="19"/>
  <c r="AB95" i="19"/>
  <c r="N96" i="19"/>
  <c r="T104" i="19"/>
  <c r="N125" i="19"/>
  <c r="AK121" i="19"/>
  <c r="AJ121" i="19" s="1"/>
  <c r="AK100" i="19"/>
  <c r="AJ100" i="19" s="1"/>
  <c r="AK119" i="19"/>
  <c r="AJ119" i="19" s="1"/>
  <c r="AK98" i="19"/>
  <c r="AJ98" i="19" s="1"/>
  <c r="AL123" i="18"/>
  <c r="AL102" i="18"/>
  <c r="AA102" i="18"/>
  <c r="Y102" i="18" s="1"/>
  <c r="AA123" i="18"/>
  <c r="Y123" i="18" s="1"/>
  <c r="O97" i="17"/>
  <c r="O118" i="17"/>
  <c r="AN99" i="19"/>
  <c r="AM99" i="19" s="1"/>
  <c r="AN120" i="19"/>
  <c r="AM120" i="19" s="1"/>
  <c r="AK122" i="19"/>
  <c r="AJ122" i="19" s="1"/>
  <c r="AK101" i="19"/>
  <c r="AJ101" i="19" s="1"/>
  <c r="AQ92" i="19"/>
  <c r="AP92" i="19" s="1"/>
  <c r="AQ113" i="19"/>
  <c r="AP113" i="19" s="1"/>
  <c r="U113" i="16"/>
  <c r="T113" i="16" s="1"/>
  <c r="U92" i="16"/>
  <c r="T92" i="16" s="1"/>
  <c r="AK94" i="19"/>
  <c r="AJ94" i="19" s="1"/>
  <c r="AK115" i="19"/>
  <c r="AJ115" i="19" s="1"/>
  <c r="AK103" i="19"/>
  <c r="AJ103" i="19" s="1"/>
  <c r="AK124" i="19"/>
  <c r="AJ124" i="19" s="1"/>
  <c r="AK93" i="19"/>
  <c r="AJ93" i="19" s="1"/>
  <c r="AK114" i="19"/>
  <c r="AJ114" i="19" s="1"/>
  <c r="AK105" i="19"/>
  <c r="AJ105" i="19" s="1"/>
  <c r="AK126" i="19"/>
  <c r="AJ126" i="19" s="1"/>
  <c r="AB100" i="18"/>
  <c r="AE125" i="18"/>
  <c r="T92" i="18"/>
  <c r="N124" i="19"/>
  <c r="AB99" i="19"/>
  <c r="AE116" i="19"/>
  <c r="P124" i="16"/>
  <c r="N124" i="16" s="1"/>
  <c r="P103" i="16"/>
  <c r="N103" i="16" s="1"/>
  <c r="O105" i="16"/>
  <c r="O126" i="16"/>
  <c r="T76" i="16"/>
  <c r="P121" i="17"/>
  <c r="P100" i="17"/>
  <c r="R124" i="18"/>
  <c r="Q124" i="18" s="1"/>
  <c r="R103" i="18"/>
  <c r="Q103" i="18" s="1"/>
  <c r="N18" i="16"/>
  <c r="P123" i="16"/>
  <c r="N123" i="16" s="1"/>
  <c r="P102" i="16"/>
  <c r="N102" i="16" s="1"/>
  <c r="AB14" i="18"/>
  <c r="AD119" i="18"/>
  <c r="AB119" i="18" s="1"/>
  <c r="AD98" i="18"/>
  <c r="AB98" i="18" s="1"/>
  <c r="AB121" i="18"/>
  <c r="Y114" i="19"/>
  <c r="T100" i="16"/>
  <c r="Q114" i="18"/>
  <c r="N103" i="19"/>
  <c r="AB120" i="19"/>
  <c r="AE95" i="19"/>
  <c r="N118" i="19"/>
  <c r="T96" i="17"/>
  <c r="T9" i="17"/>
  <c r="V93" i="17"/>
  <c r="T93" i="17" s="1"/>
  <c r="V114" i="17"/>
  <c r="T114" i="17" s="1"/>
  <c r="N16" i="18"/>
  <c r="P100" i="18"/>
  <c r="N100" i="18" s="1"/>
  <c r="P121" i="18"/>
  <c r="N121" i="18" s="1"/>
  <c r="N14" i="16"/>
  <c r="P98" i="16"/>
  <c r="N98" i="16" s="1"/>
  <c r="P119" i="16"/>
  <c r="N119" i="16" s="1"/>
  <c r="AQ114" i="19"/>
  <c r="AP114" i="19" s="1"/>
  <c r="AQ93" i="19"/>
  <c r="AP93" i="19" s="1"/>
  <c r="Z113" i="18"/>
  <c r="Z92" i="18"/>
  <c r="N17" i="17"/>
  <c r="O122" i="17"/>
  <c r="N122" i="17" s="1"/>
  <c r="O101" i="17"/>
  <c r="N101" i="17" s="1"/>
  <c r="AN96" i="19"/>
  <c r="AM96" i="19" s="1"/>
  <c r="AN117" i="19"/>
  <c r="AM117" i="19" s="1"/>
  <c r="AO98" i="18"/>
  <c r="AO119" i="18"/>
  <c r="T116" i="19"/>
  <c r="T96" i="19"/>
  <c r="AB103" i="19"/>
  <c r="T122" i="18"/>
  <c r="Q97" i="17"/>
  <c r="Q95" i="18"/>
  <c r="T120" i="16"/>
  <c r="T121" i="16"/>
  <c r="Q95" i="17"/>
  <c r="T99" i="17"/>
  <c r="Q97" i="18"/>
  <c r="N97" i="19"/>
  <c r="T117" i="17"/>
  <c r="AR115" i="18"/>
  <c r="AR94" i="18"/>
  <c r="N8" i="16"/>
  <c r="P92" i="16"/>
  <c r="N92" i="16" s="1"/>
  <c r="P113" i="16"/>
  <c r="N113" i="16" s="1"/>
  <c r="O114" i="17"/>
  <c r="O93" i="17"/>
  <c r="AQ115" i="19"/>
  <c r="AP115" i="19" s="1"/>
  <c r="AQ94" i="19"/>
  <c r="AP94" i="19" s="1"/>
  <c r="U93" i="18"/>
  <c r="T93" i="18" s="1"/>
  <c r="U114" i="18"/>
  <c r="T114" i="18" s="1"/>
  <c r="AQ116" i="19"/>
  <c r="AP116" i="19" s="1"/>
  <c r="AQ95" i="19"/>
  <c r="AP95" i="19" s="1"/>
  <c r="S126" i="18"/>
  <c r="Q126" i="18" s="1"/>
  <c r="S105" i="18"/>
  <c r="Q105" i="18" s="1"/>
  <c r="O119" i="17"/>
  <c r="N119" i="17" s="1"/>
  <c r="O98" i="17"/>
  <c r="N98" i="17" s="1"/>
  <c r="AK113" i="19"/>
  <c r="AJ113" i="19" s="1"/>
  <c r="AK92" i="19"/>
  <c r="AJ92" i="19" s="1"/>
  <c r="P101" i="16"/>
  <c r="P122" i="16"/>
  <c r="N20" i="17"/>
  <c r="P104" i="17"/>
  <c r="N104" i="17" s="1"/>
  <c r="P125" i="17"/>
  <c r="N125" i="17" s="1"/>
  <c r="P126" i="17"/>
  <c r="P105" i="17"/>
  <c r="P102" i="18"/>
  <c r="N102" i="18" s="1"/>
  <c r="P123" i="18"/>
  <c r="N123" i="18" s="1"/>
  <c r="AA119" i="18"/>
  <c r="Y119" i="18" s="1"/>
  <c r="AA98" i="18"/>
  <c r="Y98" i="18" s="1"/>
  <c r="AK95" i="19"/>
  <c r="AJ95" i="19" s="1"/>
  <c r="AK116" i="19"/>
  <c r="AJ116" i="19" s="1"/>
  <c r="AN105" i="19"/>
  <c r="AM105" i="19" s="1"/>
  <c r="AN126" i="19"/>
  <c r="AM126" i="19" s="1"/>
  <c r="I1" i="16"/>
  <c r="T74" i="16"/>
  <c r="O101" i="16"/>
  <c r="O122" i="16"/>
  <c r="R115" i="16"/>
  <c r="Q115" i="16" s="1"/>
  <c r="R94" i="16"/>
  <c r="Q94" i="16" s="1"/>
  <c r="V102" i="18"/>
  <c r="T102" i="18" s="1"/>
  <c r="V123" i="18"/>
  <c r="T123" i="18" s="1"/>
  <c r="O113" i="18"/>
  <c r="O92" i="18"/>
  <c r="AK8" i="18"/>
  <c r="AN123" i="19"/>
  <c r="AM123" i="19" s="1"/>
  <c r="AN102" i="19"/>
  <c r="AM102" i="19" s="1"/>
  <c r="N15" i="16"/>
  <c r="P99" i="16"/>
  <c r="N99" i="16" s="1"/>
  <c r="P120" i="16"/>
  <c r="N120" i="16" s="1"/>
  <c r="AN116" i="19"/>
  <c r="AM116" i="19" s="1"/>
  <c r="AN95" i="19"/>
  <c r="AM95" i="19" s="1"/>
  <c r="AQ97" i="19"/>
  <c r="AP97" i="19" s="1"/>
  <c r="AQ118" i="19"/>
  <c r="AP118" i="19" s="1"/>
  <c r="AK104" i="19"/>
  <c r="AJ104" i="19" s="1"/>
  <c r="AK125" i="19"/>
  <c r="AJ125" i="19" s="1"/>
  <c r="N116" i="18"/>
  <c r="T117" i="19"/>
  <c r="Q100" i="17"/>
  <c r="Q116" i="18"/>
  <c r="Q113" i="19"/>
  <c r="AB95" i="18"/>
  <c r="T120" i="17"/>
  <c r="Q118" i="18"/>
  <c r="N122" i="19"/>
  <c r="T121" i="17"/>
  <c r="N11" i="16"/>
  <c r="P116" i="16"/>
  <c r="N116" i="16" s="1"/>
  <c r="P95" i="16"/>
  <c r="N95" i="16" s="1"/>
  <c r="T94" i="17"/>
  <c r="T104" i="18"/>
  <c r="T102" i="16"/>
  <c r="N101" i="19"/>
  <c r="T100" i="17"/>
  <c r="N14" i="18"/>
  <c r="P119" i="18"/>
  <c r="N119" i="18" s="1"/>
  <c r="P98" i="18"/>
  <c r="N98" i="18" s="1"/>
  <c r="P96" i="16"/>
  <c r="N96" i="16" s="1"/>
  <c r="P117" i="16"/>
  <c r="N117" i="16" s="1"/>
  <c r="AN92" i="19"/>
  <c r="AM92" i="19" s="1"/>
  <c r="AN113" i="19"/>
  <c r="AM113" i="19" s="1"/>
  <c r="Y16" i="18"/>
  <c r="AA121" i="18"/>
  <c r="Y121" i="18" s="1"/>
  <c r="AA100" i="18"/>
  <c r="Y100" i="18" s="1"/>
  <c r="AK97" i="19"/>
  <c r="AJ97" i="19" s="1"/>
  <c r="AK118" i="19"/>
  <c r="AJ118" i="19" s="1"/>
  <c r="N12" i="17"/>
  <c r="P96" i="17"/>
  <c r="N96" i="17" s="1"/>
  <c r="P117" i="17"/>
  <c r="N117" i="17" s="1"/>
  <c r="AE18" i="18"/>
  <c r="AG102" i="18"/>
  <c r="AE102" i="18" s="1"/>
  <c r="AG123" i="18"/>
  <c r="AE123" i="18" s="1"/>
  <c r="AB80" i="18"/>
  <c r="O121" i="17"/>
  <c r="O100" i="17"/>
  <c r="Q113" i="18"/>
  <c r="T125" i="18"/>
  <c r="Y122" i="19"/>
  <c r="N122" i="18"/>
  <c r="P125" i="16"/>
  <c r="N125" i="16" s="1"/>
  <c r="P104" i="16"/>
  <c r="N104" i="16" s="1"/>
  <c r="AR123" i="18"/>
  <c r="AR102" i="18"/>
  <c r="S123" i="18"/>
  <c r="Q123" i="18" s="1"/>
  <c r="S102" i="18"/>
  <c r="Q102" i="18" s="1"/>
  <c r="AN124" i="19"/>
  <c r="AM124" i="19" s="1"/>
  <c r="AN103" i="19"/>
  <c r="AM103" i="19" s="1"/>
  <c r="AN119" i="19"/>
  <c r="AM119" i="19" s="1"/>
  <c r="AN98" i="19"/>
  <c r="AM98" i="19" s="1"/>
  <c r="T105" i="19"/>
  <c r="C113" i="17"/>
  <c r="Y101" i="19"/>
  <c r="N101" i="18"/>
  <c r="AQ104" i="19"/>
  <c r="AP104" i="19" s="1"/>
  <c r="AQ125" i="19"/>
  <c r="AP125" i="19" s="1"/>
  <c r="V1" i="16"/>
  <c r="V122" i="16"/>
  <c r="T122" i="16" s="1"/>
  <c r="V101" i="16"/>
  <c r="T101" i="16" s="1"/>
  <c r="AL121" i="18"/>
  <c r="AL100" i="18"/>
  <c r="S94" i="18"/>
  <c r="Q94" i="18" s="1"/>
  <c r="S115" i="18"/>
  <c r="Q115" i="18" s="1"/>
  <c r="O120" i="18"/>
  <c r="N120" i="18" s="1"/>
  <c r="O99" i="18"/>
  <c r="N99" i="18" s="1"/>
  <c r="P92" i="17"/>
  <c r="P113" i="17"/>
  <c r="AE125" i="19"/>
  <c r="AB97" i="18"/>
  <c r="Q117" i="17"/>
  <c r="T98" i="16"/>
  <c r="C126" i="17"/>
  <c r="Y122" i="18"/>
  <c r="Q113" i="17"/>
  <c r="T124" i="18"/>
  <c r="Q113" i="16"/>
  <c r="T104" i="16"/>
  <c r="AE122" i="19"/>
  <c r="Q96" i="16"/>
  <c r="Q104" i="18"/>
  <c r="T122" i="17"/>
  <c r="T97" i="18"/>
  <c r="Q97" i="16"/>
  <c r="Q93" i="19"/>
  <c r="Q104" i="17"/>
  <c r="Q100" i="16"/>
  <c r="AB113" i="19"/>
  <c r="Q99" i="18"/>
  <c r="Y116" i="18"/>
  <c r="T97" i="16"/>
  <c r="Y118" i="18"/>
  <c r="Q104" i="16"/>
  <c r="V115" i="18"/>
  <c r="T115" i="18" s="1"/>
  <c r="V94" i="18"/>
  <c r="T94" i="18" s="1"/>
  <c r="P92" i="18"/>
  <c r="P113" i="18"/>
  <c r="AQ96" i="19"/>
  <c r="AP96" i="19" s="1"/>
  <c r="AQ117" i="19"/>
  <c r="AP117" i="19" s="1"/>
  <c r="S96" i="18"/>
  <c r="Q96" i="18" s="1"/>
  <c r="S117" i="18"/>
  <c r="Q117" i="18" s="1"/>
  <c r="AN93" i="19"/>
  <c r="AM93" i="19" s="1"/>
  <c r="AN114" i="19"/>
  <c r="AM114" i="19" s="1"/>
  <c r="AB118" i="18"/>
  <c r="T104" i="17"/>
  <c r="Q96" i="17"/>
  <c r="C105" i="17"/>
  <c r="Y101" i="18"/>
  <c r="AE93" i="19"/>
  <c r="T98" i="18"/>
  <c r="T126" i="16"/>
  <c r="T125" i="16"/>
  <c r="AB120" i="18"/>
  <c r="T103" i="17"/>
  <c r="Q117" i="16"/>
  <c r="T118" i="17"/>
  <c r="Q100" i="19"/>
  <c r="Q98" i="16"/>
  <c r="T118" i="18"/>
  <c r="AJ99" i="19"/>
  <c r="Q114" i="19"/>
  <c r="Q121" i="16"/>
  <c r="Q101" i="16"/>
  <c r="AB92" i="19"/>
  <c r="Y125" i="18"/>
  <c r="T118" i="16"/>
  <c r="Y97" i="18"/>
  <c r="Q114" i="16"/>
  <c r="Q125" i="16"/>
  <c r="N121" i="17" l="1"/>
  <c r="Y92" i="18"/>
  <c r="N93" i="17"/>
  <c r="N101" i="16"/>
  <c r="Y113" i="18"/>
  <c r="N126" i="16"/>
  <c r="N114" i="17"/>
  <c r="N122" i="16"/>
  <c r="N92" i="18"/>
  <c r="N105" i="17"/>
  <c r="N118" i="17"/>
  <c r="N126" i="17"/>
  <c r="N97" i="17"/>
  <c r="N92" i="17"/>
  <c r="N113" i="18"/>
  <c r="N105" i="16"/>
  <c r="AK113" i="18"/>
  <c r="AJ113" i="18" s="1"/>
  <c r="AK92" i="18"/>
  <c r="AJ92" i="18" s="1"/>
  <c r="N100" i="17"/>
  <c r="N113" i="17"/>
  <c r="AQ125" i="18"/>
  <c r="AP125" i="18" s="1"/>
  <c r="AQ104" i="18"/>
  <c r="AP104" i="18" s="1"/>
  <c r="AQ94" i="18"/>
  <c r="AP94" i="18" s="1"/>
  <c r="AQ115" i="18"/>
  <c r="AP115" i="18" s="1"/>
  <c r="AQ124" i="18"/>
  <c r="AP124" i="18" s="1"/>
  <c r="AQ103" i="18"/>
  <c r="AP103" i="18" s="1"/>
  <c r="AN95" i="18"/>
  <c r="AM95" i="18" s="1"/>
  <c r="AN116" i="18"/>
  <c r="AM116" i="18" s="1"/>
  <c r="AK123" i="18"/>
  <c r="AJ123" i="18" s="1"/>
  <c r="AK102" i="18"/>
  <c r="AJ102" i="18" s="1"/>
  <c r="AQ101" i="18"/>
  <c r="AP101" i="18" s="1"/>
  <c r="AQ122" i="18"/>
  <c r="AP122" i="18" s="1"/>
  <c r="AN118" i="18"/>
  <c r="AM118" i="18" s="1"/>
  <c r="AN97" i="18"/>
  <c r="AM97" i="18" s="1"/>
  <c r="AQ100" i="18"/>
  <c r="AP100" i="18" s="1"/>
  <c r="AQ121" i="18"/>
  <c r="AP121" i="18" s="1"/>
  <c r="AQ123" i="18"/>
  <c r="AP123" i="18" s="1"/>
  <c r="AQ102" i="18"/>
  <c r="AP102" i="18" s="1"/>
  <c r="AK122" i="18"/>
  <c r="AJ122" i="18" s="1"/>
  <c r="AK101" i="18"/>
  <c r="AJ101" i="18" s="1"/>
  <c r="AN114" i="18"/>
  <c r="AM114" i="18" s="1"/>
  <c r="AN93" i="18"/>
  <c r="AM93" i="18" s="1"/>
  <c r="AQ96" i="18"/>
  <c r="AP96" i="18" s="1"/>
  <c r="AQ117" i="18"/>
  <c r="AP117" i="18" s="1"/>
  <c r="AQ113" i="18"/>
  <c r="AP113" i="18" s="1"/>
  <c r="AQ92" i="18"/>
  <c r="AP92" i="18" s="1"/>
  <c r="AK93" i="18"/>
  <c r="AJ93" i="18" s="1"/>
  <c r="AK114" i="18"/>
  <c r="AJ114" i="18" s="1"/>
  <c r="AK100" i="18"/>
  <c r="AJ100" i="18" s="1"/>
  <c r="AK121" i="18"/>
  <c r="AJ121" i="18" s="1"/>
  <c r="AK98" i="18"/>
  <c r="AJ98" i="18" s="1"/>
  <c r="AK119" i="18"/>
  <c r="AJ119" i="18" s="1"/>
  <c r="AK125" i="18"/>
  <c r="AJ125" i="18" s="1"/>
  <c r="AK104" i="18"/>
  <c r="AJ104" i="18" s="1"/>
  <c r="AQ118" i="18"/>
  <c r="AP118" i="18" s="1"/>
  <c r="AQ97" i="18"/>
  <c r="AP97" i="18" s="1"/>
  <c r="AN94" i="18"/>
  <c r="AM94" i="18" s="1"/>
  <c r="AN115" i="18"/>
  <c r="AM115" i="18" s="1"/>
  <c r="AN117" i="18"/>
  <c r="AM117" i="18" s="1"/>
  <c r="AN96" i="18"/>
  <c r="AM96" i="18" s="1"/>
  <c r="AN121" i="18"/>
  <c r="AM121" i="18" s="1"/>
  <c r="AN100" i="18"/>
  <c r="AM100" i="18" s="1"/>
  <c r="AK126" i="18"/>
  <c r="AJ126" i="18" s="1"/>
  <c r="AK105" i="18"/>
  <c r="AJ105" i="18" s="1"/>
  <c r="AK118" i="18"/>
  <c r="AJ118" i="18" s="1"/>
  <c r="AK97" i="18"/>
  <c r="AJ97" i="18" s="1"/>
  <c r="AK95" i="18"/>
  <c r="AJ95" i="18" s="1"/>
  <c r="AK116" i="18"/>
  <c r="AJ116" i="18" s="1"/>
  <c r="AN120" i="18"/>
  <c r="AM120" i="18" s="1"/>
  <c r="AN99" i="18"/>
  <c r="AM99" i="18" s="1"/>
  <c r="AQ119" i="18"/>
  <c r="AP119" i="18" s="1"/>
  <c r="AQ98" i="18"/>
  <c r="AP98" i="18" s="1"/>
  <c r="AN119" i="18"/>
  <c r="AM119" i="18" s="1"/>
  <c r="AN98" i="18"/>
  <c r="AM98" i="18" s="1"/>
  <c r="AQ116" i="18"/>
  <c r="AP116" i="18" s="1"/>
  <c r="AQ95" i="18"/>
  <c r="AP95" i="18" s="1"/>
  <c r="AK115" i="18"/>
  <c r="AJ115" i="18" s="1"/>
  <c r="AK94" i="18"/>
  <c r="AJ94" i="18" s="1"/>
  <c r="AQ126" i="18"/>
  <c r="AP126" i="18" s="1"/>
  <c r="AQ105" i="18"/>
  <c r="AP105" i="18" s="1"/>
  <c r="AN105" i="18"/>
  <c r="AM105" i="18" s="1"/>
  <c r="AN126" i="18"/>
  <c r="AM126" i="18" s="1"/>
  <c r="AK124" i="18"/>
  <c r="AJ124" i="18" s="1"/>
  <c r="AK103" i="18"/>
  <c r="AJ103" i="18" s="1"/>
  <c r="AN102" i="18"/>
  <c r="AM102" i="18" s="1"/>
  <c r="AN123" i="18"/>
  <c r="AM123" i="18" s="1"/>
  <c r="AN92" i="18"/>
  <c r="AM92" i="18" s="1"/>
  <c r="AN113" i="18"/>
  <c r="AM113" i="18" s="1"/>
  <c r="AK96" i="18"/>
  <c r="AJ96" i="18" s="1"/>
  <c r="AK117" i="18"/>
  <c r="AJ117" i="18" s="1"/>
  <c r="AN125" i="18"/>
  <c r="AM125" i="18" s="1"/>
  <c r="AN104" i="18"/>
  <c r="AM104" i="18" s="1"/>
  <c r="AN101" i="18"/>
  <c r="AM101" i="18" s="1"/>
  <c r="AN122" i="18"/>
  <c r="AM122" i="18" s="1"/>
  <c r="N82" i="19"/>
  <c r="V1" i="17"/>
  <c r="C84" i="16"/>
  <c r="C56" i="18"/>
  <c r="Q80" i="19"/>
  <c r="Y72" i="18"/>
  <c r="AE36" i="19"/>
  <c r="K107" i="16"/>
  <c r="T84" i="17"/>
  <c r="Q72" i="17"/>
  <c r="C60" i="16"/>
  <c r="AE80" i="19"/>
  <c r="F61" i="17"/>
  <c r="F44" i="17" s="1"/>
  <c r="K23" i="17"/>
  <c r="H44" i="17"/>
  <c r="C80" i="16"/>
  <c r="C65" i="16" s="1"/>
  <c r="C36" i="16"/>
  <c r="Q77" i="16"/>
  <c r="F31" i="18"/>
  <c r="U1" i="18"/>
  <c r="F56" i="18"/>
  <c r="C37" i="18"/>
  <c r="Y84" i="18"/>
  <c r="Y82" i="18"/>
  <c r="AG1" i="18"/>
  <c r="AE76" i="18"/>
  <c r="F35" i="18"/>
  <c r="Q79" i="19"/>
  <c r="AE83" i="19"/>
  <c r="AE84" i="19"/>
  <c r="T57" i="19"/>
  <c r="N74" i="19"/>
  <c r="Y74" i="18"/>
  <c r="Q76" i="18"/>
  <c r="T83" i="16"/>
  <c r="Q81" i="16"/>
  <c r="C62" i="16"/>
  <c r="Q72" i="19"/>
  <c r="C35" i="18"/>
  <c r="Q73" i="17"/>
  <c r="Q73" i="19"/>
  <c r="AB73" i="19"/>
  <c r="C31" i="18"/>
  <c r="I38" i="16"/>
  <c r="K23" i="18"/>
  <c r="Y72" i="19"/>
  <c r="C35" i="16"/>
  <c r="C52" i="18"/>
  <c r="AJ78" i="19"/>
  <c r="K107" i="18"/>
  <c r="F40" i="17"/>
  <c r="F23" i="17" s="1"/>
  <c r="I60" i="18"/>
  <c r="D23" i="16"/>
  <c r="Y57" i="19"/>
  <c r="AR1" i="18"/>
  <c r="AE80" i="18"/>
  <c r="C1" i="16"/>
  <c r="C32" i="17"/>
  <c r="C58" i="16"/>
  <c r="T73" i="16"/>
  <c r="I1" i="18"/>
  <c r="T77" i="18"/>
  <c r="I31" i="18"/>
  <c r="C37" i="16"/>
  <c r="K107" i="17"/>
  <c r="AE72" i="19"/>
  <c r="D44" i="16"/>
  <c r="T75" i="19"/>
  <c r="K65" i="18"/>
  <c r="K44" i="17"/>
  <c r="I37" i="18"/>
  <c r="F54" i="18"/>
  <c r="AL65" i="19"/>
  <c r="F1" i="18"/>
  <c r="T79" i="16"/>
  <c r="F39" i="18"/>
  <c r="Q74" i="18"/>
  <c r="I30" i="17"/>
  <c r="I23" i="17" s="1"/>
  <c r="AD65" i="19"/>
  <c r="C62" i="17"/>
  <c r="C76" i="17"/>
  <c r="C61" i="16"/>
  <c r="F52" i="18"/>
  <c r="C53" i="16"/>
  <c r="Y76" i="19"/>
  <c r="C41" i="16"/>
  <c r="Q78" i="16"/>
  <c r="C40" i="17"/>
  <c r="Q78" i="17"/>
  <c r="AE74" i="19"/>
  <c r="T75" i="18"/>
  <c r="Y82" i="19"/>
  <c r="P86" i="19"/>
  <c r="AA23" i="19"/>
  <c r="N36" i="19"/>
  <c r="AP78" i="19"/>
  <c r="N84" i="19"/>
  <c r="AA65" i="19"/>
  <c r="T73" i="17"/>
  <c r="F23" i="19"/>
  <c r="AB78" i="19"/>
  <c r="T77" i="17"/>
  <c r="AB83" i="18"/>
  <c r="AG65" i="19"/>
  <c r="J65" i="18"/>
  <c r="C33" i="16"/>
  <c r="N72" i="18"/>
  <c r="I51" i="17"/>
  <c r="I44" i="17" s="1"/>
  <c r="AE77" i="18"/>
  <c r="G65" i="16"/>
  <c r="T80" i="19"/>
  <c r="Y80" i="19"/>
  <c r="I59" i="16"/>
  <c r="Y75" i="19"/>
  <c r="T1" i="19"/>
  <c r="T74" i="19"/>
  <c r="P65" i="19"/>
  <c r="AE10" i="18"/>
  <c r="N76" i="19"/>
  <c r="T82" i="17"/>
  <c r="S1" i="18"/>
  <c r="K44" i="16"/>
  <c r="Y1" i="19"/>
  <c r="T84" i="16"/>
  <c r="T82" i="18"/>
  <c r="F33" i="18"/>
  <c r="N1" i="19"/>
  <c r="Q83" i="16"/>
  <c r="AJ39" i="19"/>
  <c r="AP11" i="19"/>
  <c r="AQ53" i="19"/>
  <c r="AQ74" i="19"/>
  <c r="AP74" i="19" s="1"/>
  <c r="AQ32" i="19"/>
  <c r="O34" i="17"/>
  <c r="N13" i="17"/>
  <c r="O76" i="17"/>
  <c r="O55" i="17"/>
  <c r="T35" i="16"/>
  <c r="Y38" i="18"/>
  <c r="T41" i="16"/>
  <c r="AE9" i="18"/>
  <c r="AF30" i="18"/>
  <c r="AF51" i="18"/>
  <c r="AF72" i="18"/>
  <c r="AE72" i="18" s="1"/>
  <c r="T76" i="18"/>
  <c r="Y30" i="18"/>
  <c r="AD84" i="18"/>
  <c r="AB84" i="18" s="1"/>
  <c r="AD63" i="18"/>
  <c r="AD42" i="18"/>
  <c r="AB42" i="18" s="1"/>
  <c r="C51" i="17"/>
  <c r="I23" i="19"/>
  <c r="AE63" i="19"/>
  <c r="AK79" i="19"/>
  <c r="AJ79" i="19" s="1"/>
  <c r="AJ16" i="19"/>
  <c r="AK37" i="19"/>
  <c r="AK58" i="19"/>
  <c r="T30" i="16"/>
  <c r="Q78" i="19"/>
  <c r="Y71" i="19"/>
  <c r="Z65" i="19"/>
  <c r="I30" i="18"/>
  <c r="T32" i="19"/>
  <c r="N60" i="19"/>
  <c r="H65" i="18"/>
  <c r="P30" i="17"/>
  <c r="P72" i="17"/>
  <c r="P51" i="17"/>
  <c r="P82" i="16"/>
  <c r="N82" i="16" s="1"/>
  <c r="P61" i="16"/>
  <c r="N61" i="16" s="1"/>
  <c r="P40" i="16"/>
  <c r="Q29" i="16"/>
  <c r="AB29" i="18"/>
  <c r="AD73" i="18"/>
  <c r="AB73" i="18" s="1"/>
  <c r="AD31" i="18"/>
  <c r="AD52" i="18"/>
  <c r="N56" i="19"/>
  <c r="T35" i="18"/>
  <c r="U65" i="17"/>
  <c r="T77" i="16"/>
  <c r="T82" i="16"/>
  <c r="C1" i="17"/>
  <c r="Y10" i="18"/>
  <c r="AA31" i="18"/>
  <c r="AA73" i="18"/>
  <c r="Y73" i="18" s="1"/>
  <c r="AA52" i="18"/>
  <c r="AB76" i="18"/>
  <c r="T74" i="18"/>
  <c r="Q53" i="17"/>
  <c r="C36" i="18"/>
  <c r="Q29" i="18"/>
  <c r="AQ81" i="18"/>
  <c r="AP18" i="18"/>
  <c r="AQ39" i="18"/>
  <c r="AQ60" i="18"/>
  <c r="AE50" i="18"/>
  <c r="Q51" i="16"/>
  <c r="AB58" i="19"/>
  <c r="T59" i="19"/>
  <c r="C63" i="16"/>
  <c r="T29" i="18"/>
  <c r="Q59" i="17"/>
  <c r="Y55" i="19"/>
  <c r="AN58" i="19"/>
  <c r="AN37" i="19"/>
  <c r="AM16" i="19"/>
  <c r="AN79" i="19"/>
  <c r="AM79" i="19" s="1"/>
  <c r="N80" i="19"/>
  <c r="K44" i="18"/>
  <c r="F65" i="17"/>
  <c r="T41" i="18"/>
  <c r="AG31" i="18"/>
  <c r="AE31" i="18" s="1"/>
  <c r="AG73" i="18"/>
  <c r="AE73" i="18" s="1"/>
  <c r="AG52" i="18"/>
  <c r="AE52" i="18" s="1"/>
  <c r="V80" i="16"/>
  <c r="V65" i="16" s="1"/>
  <c r="V38" i="16"/>
  <c r="V59" i="16"/>
  <c r="T60" i="19"/>
  <c r="AB38" i="19"/>
  <c r="Q42" i="19"/>
  <c r="Q79" i="18"/>
  <c r="P79" i="17"/>
  <c r="P58" i="17"/>
  <c r="P37" i="17"/>
  <c r="N62" i="18"/>
  <c r="C34" i="16"/>
  <c r="T83" i="17"/>
  <c r="AQ75" i="19"/>
  <c r="AP75" i="19" s="1"/>
  <c r="AP12" i="19"/>
  <c r="AQ54" i="19"/>
  <c r="AQ33" i="19"/>
  <c r="AB12" i="18"/>
  <c r="AD75" i="18"/>
  <c r="AB75" i="18" s="1"/>
  <c r="AD33" i="18"/>
  <c r="AD54" i="18"/>
  <c r="AQ79" i="18"/>
  <c r="AQ58" i="18"/>
  <c r="AP16" i="18"/>
  <c r="AQ37" i="18"/>
  <c r="E23" i="16"/>
  <c r="E86" i="16"/>
  <c r="AK52" i="19"/>
  <c r="AK73" i="19"/>
  <c r="AJ73" i="19" s="1"/>
  <c r="AJ10" i="19"/>
  <c r="AK31" i="19"/>
  <c r="Q83" i="18"/>
  <c r="D65" i="16"/>
  <c r="C31" i="16"/>
  <c r="N40" i="18"/>
  <c r="Q57" i="16"/>
  <c r="N30" i="19"/>
  <c r="P83" i="16"/>
  <c r="N83" i="16" s="1"/>
  <c r="P62" i="16"/>
  <c r="P41" i="16"/>
  <c r="AP17" i="18"/>
  <c r="AQ80" i="18"/>
  <c r="AP80" i="18" s="1"/>
  <c r="AQ59" i="18"/>
  <c r="AQ38" i="18"/>
  <c r="Q63" i="17"/>
  <c r="S107" i="19"/>
  <c r="S44" i="19"/>
  <c r="Q34" i="16"/>
  <c r="I80" i="16"/>
  <c r="AE54" i="18"/>
  <c r="AK84" i="19"/>
  <c r="AJ84" i="19" s="1"/>
  <c r="AK63" i="19"/>
  <c r="AK42" i="19"/>
  <c r="AJ21" i="19"/>
  <c r="AN33" i="18"/>
  <c r="AN75" i="18"/>
  <c r="AM12" i="18"/>
  <c r="AN54" i="18"/>
  <c r="AB59" i="18"/>
  <c r="Q30" i="17"/>
  <c r="F86" i="17"/>
  <c r="G86" i="17"/>
  <c r="Y32" i="19"/>
  <c r="Q34" i="19"/>
  <c r="E65" i="16"/>
  <c r="AE82" i="18"/>
  <c r="C50" i="18"/>
  <c r="D44" i="18"/>
  <c r="C37" i="17"/>
  <c r="C59" i="17"/>
  <c r="Q36" i="17"/>
  <c r="Q81" i="17"/>
  <c r="Q38" i="16"/>
  <c r="Q56" i="19"/>
  <c r="AF23" i="19"/>
  <c r="AE29" i="19"/>
  <c r="C54" i="16"/>
  <c r="AR107" i="19"/>
  <c r="AR44" i="19"/>
  <c r="AQ84" i="19"/>
  <c r="AP84" i="19" s="1"/>
  <c r="AQ42" i="19"/>
  <c r="AP21" i="19"/>
  <c r="AQ63" i="19"/>
  <c r="Q53" i="16"/>
  <c r="N38" i="18"/>
  <c r="T72" i="19"/>
  <c r="T82" i="19"/>
  <c r="Q30" i="18"/>
  <c r="C40" i="16"/>
  <c r="T59" i="17"/>
  <c r="AQ40" i="18"/>
  <c r="AQ82" i="18"/>
  <c r="AP82" i="18" s="1"/>
  <c r="AP19" i="18"/>
  <c r="AQ61" i="18"/>
  <c r="N84" i="18"/>
  <c r="O30" i="17"/>
  <c r="O72" i="17"/>
  <c r="O51" i="17"/>
  <c r="N9" i="17"/>
  <c r="AN36" i="19"/>
  <c r="AN78" i="19"/>
  <c r="AM78" i="19" s="1"/>
  <c r="AN57" i="19"/>
  <c r="AM15" i="19"/>
  <c r="AK77" i="19"/>
  <c r="AJ77" i="19" s="1"/>
  <c r="AK56" i="19"/>
  <c r="AJ14" i="19"/>
  <c r="AK35" i="19"/>
  <c r="T61" i="16"/>
  <c r="Q38" i="17"/>
  <c r="AK60" i="18"/>
  <c r="AJ18" i="18"/>
  <c r="AK81" i="18"/>
  <c r="AK39" i="18"/>
  <c r="T63" i="18"/>
  <c r="AE38" i="18"/>
  <c r="AK51" i="18"/>
  <c r="AJ9" i="18"/>
  <c r="AK72" i="18"/>
  <c r="AJ72" i="18" s="1"/>
  <c r="AK30" i="18"/>
  <c r="N83" i="18"/>
  <c r="N13" i="16"/>
  <c r="O34" i="16"/>
  <c r="O76" i="16"/>
  <c r="N76" i="16" s="1"/>
  <c r="O55" i="16"/>
  <c r="AA44" i="19"/>
  <c r="AP36" i="19"/>
  <c r="AN19" i="18"/>
  <c r="R82" i="18"/>
  <c r="Q82" i="18" s="1"/>
  <c r="R40" i="18"/>
  <c r="R61" i="18"/>
  <c r="R44" i="18" s="1"/>
  <c r="Q19" i="18"/>
  <c r="C60" i="18"/>
  <c r="AB40" i="19"/>
  <c r="N34" i="19"/>
  <c r="N61" i="18"/>
  <c r="C44" i="19"/>
  <c r="N51" i="19"/>
  <c r="Q42" i="17"/>
  <c r="S86" i="19"/>
  <c r="S23" i="19"/>
  <c r="Q54" i="16"/>
  <c r="T18" i="18"/>
  <c r="V81" i="18"/>
  <c r="T81" i="18" s="1"/>
  <c r="V60" i="18"/>
  <c r="V39" i="18"/>
  <c r="AB38" i="18"/>
  <c r="AE34" i="19"/>
  <c r="Y53" i="19"/>
  <c r="Q55" i="19"/>
  <c r="AB72" i="18"/>
  <c r="C71" i="18"/>
  <c r="C65" i="18" s="1"/>
  <c r="D65" i="18"/>
  <c r="AE51" i="19"/>
  <c r="AM62" i="19"/>
  <c r="Q59" i="16"/>
  <c r="AD60" i="18"/>
  <c r="AD39" i="18"/>
  <c r="AD81" i="18"/>
  <c r="AB81" i="18" s="1"/>
  <c r="Q40" i="19"/>
  <c r="AF44" i="19"/>
  <c r="AE50" i="19"/>
  <c r="Q10" i="18"/>
  <c r="AR65" i="19"/>
  <c r="Y37" i="19"/>
  <c r="Q32" i="16"/>
  <c r="Q59" i="18"/>
  <c r="C57" i="16"/>
  <c r="T34" i="19"/>
  <c r="T61" i="19"/>
  <c r="N83" i="19"/>
  <c r="Q51" i="18"/>
  <c r="S77" i="18"/>
  <c r="Q77" i="18" s="1"/>
  <c r="S56" i="18"/>
  <c r="S35" i="18"/>
  <c r="Q35" i="18" s="1"/>
  <c r="T80" i="17"/>
  <c r="T40" i="18"/>
  <c r="AE32" i="19"/>
  <c r="N33" i="19"/>
  <c r="E86" i="17"/>
  <c r="E23" i="17"/>
  <c r="Y59" i="18"/>
  <c r="AE59" i="19"/>
  <c r="Q37" i="16"/>
  <c r="T41" i="17"/>
  <c r="AO86" i="19"/>
  <c r="AO23" i="19"/>
  <c r="AB79" i="19"/>
  <c r="Q35" i="16"/>
  <c r="F92" i="16"/>
  <c r="T71" i="18"/>
  <c r="AK59" i="19"/>
  <c r="AJ17" i="19"/>
  <c r="AK38" i="19"/>
  <c r="AK80" i="19"/>
  <c r="AJ80" i="19" s="1"/>
  <c r="J107" i="17"/>
  <c r="O39" i="17"/>
  <c r="O60" i="17"/>
  <c r="O81" i="17"/>
  <c r="N81" i="17" s="1"/>
  <c r="N18" i="17"/>
  <c r="Q34" i="18"/>
  <c r="T62" i="18"/>
  <c r="AB54" i="19"/>
  <c r="AE42" i="19"/>
  <c r="T31" i="19"/>
  <c r="Y56" i="19"/>
  <c r="T54" i="16"/>
  <c r="AD44" i="19"/>
  <c r="AD107" i="19"/>
  <c r="T62" i="16"/>
  <c r="T36" i="17"/>
  <c r="AL44" i="19"/>
  <c r="C57" i="17"/>
  <c r="AB31" i="19"/>
  <c r="AB50" i="18"/>
  <c r="Q59" i="19"/>
  <c r="T56" i="18"/>
  <c r="T40" i="16"/>
  <c r="O23" i="19"/>
  <c r="Y51" i="18"/>
  <c r="AA86" i="19"/>
  <c r="P62" i="17"/>
  <c r="P41" i="17"/>
  <c r="P83" i="17"/>
  <c r="N83" i="17" s="1"/>
  <c r="T32" i="18"/>
  <c r="Q32" i="17"/>
  <c r="Q31" i="19"/>
  <c r="U44" i="19"/>
  <c r="T50" i="19"/>
  <c r="Z36" i="18"/>
  <c r="Y15" i="18"/>
  <c r="Z57" i="18"/>
  <c r="Z78" i="18"/>
  <c r="Y78" i="18" s="1"/>
  <c r="Q50" i="18"/>
  <c r="N19" i="17"/>
  <c r="P82" i="17"/>
  <c r="N82" i="17" s="1"/>
  <c r="P61" i="17"/>
  <c r="P40" i="17"/>
  <c r="AB37" i="19"/>
  <c r="AL56" i="18"/>
  <c r="AL77" i="18"/>
  <c r="AL35" i="18"/>
  <c r="Q56" i="16"/>
  <c r="T34" i="17"/>
  <c r="AB62" i="18"/>
  <c r="AG86" i="19"/>
  <c r="AG23" i="19"/>
  <c r="AM11" i="18"/>
  <c r="AN74" i="18"/>
  <c r="AM74" i="18" s="1"/>
  <c r="AN32" i="18"/>
  <c r="AN53" i="18"/>
  <c r="C39" i="17"/>
  <c r="AB30" i="19"/>
  <c r="T41" i="19"/>
  <c r="N32" i="19"/>
  <c r="Q55" i="18"/>
  <c r="T83" i="18"/>
  <c r="AO65" i="19"/>
  <c r="Q50" i="19"/>
  <c r="R44" i="19"/>
  <c r="T34" i="16"/>
  <c r="F113" i="18"/>
  <c r="I65" i="18"/>
  <c r="AB59" i="19"/>
  <c r="AE31" i="19"/>
  <c r="Y76" i="18"/>
  <c r="AQ73" i="18"/>
  <c r="AQ31" i="18"/>
  <c r="AP10" i="18"/>
  <c r="AQ52" i="18"/>
  <c r="T84" i="18"/>
  <c r="AG79" i="18"/>
  <c r="AE79" i="18" s="1"/>
  <c r="AG58" i="18"/>
  <c r="AG37" i="18"/>
  <c r="AE59" i="18"/>
  <c r="AK62" i="18"/>
  <c r="AJ20" i="18"/>
  <c r="AK41" i="18"/>
  <c r="AK83" i="18"/>
  <c r="AJ83" i="18" s="1"/>
  <c r="C55" i="16"/>
  <c r="AA107" i="19"/>
  <c r="I58" i="18"/>
  <c r="F40" i="18"/>
  <c r="P81" i="16"/>
  <c r="N81" i="16" s="1"/>
  <c r="P60" i="16"/>
  <c r="P39" i="16"/>
  <c r="P71" i="16"/>
  <c r="N71" i="16" s="1"/>
  <c r="P50" i="16"/>
  <c r="N50" i="16" s="1"/>
  <c r="P29" i="16"/>
  <c r="N29" i="16" s="1"/>
  <c r="P1" i="16"/>
  <c r="AB35" i="19"/>
  <c r="AN83" i="18"/>
  <c r="AM83" i="18" s="1"/>
  <c r="AN62" i="18"/>
  <c r="AM20" i="18"/>
  <c r="AN41" i="18"/>
  <c r="T31" i="17"/>
  <c r="G23" i="18"/>
  <c r="C38" i="16"/>
  <c r="T81" i="16"/>
  <c r="N55" i="19"/>
  <c r="N61" i="19"/>
  <c r="N82" i="18"/>
  <c r="Q36" i="16"/>
  <c r="Q1" i="17"/>
  <c r="AK72" i="19"/>
  <c r="AJ72" i="19" s="1"/>
  <c r="AK30" i="19"/>
  <c r="AK51" i="19"/>
  <c r="AJ9" i="19"/>
  <c r="S65" i="19"/>
  <c r="Q33" i="16"/>
  <c r="AE75" i="18"/>
  <c r="F65" i="19"/>
  <c r="F65" i="18"/>
  <c r="I92" i="18"/>
  <c r="Q34" i="17"/>
  <c r="J86" i="17"/>
  <c r="AE55" i="19"/>
  <c r="Y74" i="19"/>
  <c r="C23" i="19"/>
  <c r="D23" i="18"/>
  <c r="C29" i="18"/>
  <c r="S86" i="16"/>
  <c r="S23" i="16"/>
  <c r="Q39" i="19"/>
  <c r="C38" i="17"/>
  <c r="Q57" i="17"/>
  <c r="Q80" i="16"/>
  <c r="AO81" i="18"/>
  <c r="AO60" i="18"/>
  <c r="AO39" i="18"/>
  <c r="Q61" i="19"/>
  <c r="AB29" i="19"/>
  <c r="AC23" i="19"/>
  <c r="Q35" i="19"/>
  <c r="AF65" i="19"/>
  <c r="AE71" i="19"/>
  <c r="T81" i="17"/>
  <c r="AN73" i="18"/>
  <c r="AN31" i="18"/>
  <c r="AN52" i="18"/>
  <c r="AM10" i="18"/>
  <c r="AR86" i="19"/>
  <c r="AR23" i="19"/>
  <c r="T55" i="19"/>
  <c r="N62" i="19"/>
  <c r="T36" i="16"/>
  <c r="AN51" i="18"/>
  <c r="AN30" i="18"/>
  <c r="AM9" i="18"/>
  <c r="AN72" i="18"/>
  <c r="AM72" i="18" s="1"/>
  <c r="Q60" i="16"/>
  <c r="AE62" i="18"/>
  <c r="AE53" i="19"/>
  <c r="N54" i="19"/>
  <c r="E65" i="17"/>
  <c r="I86" i="19"/>
  <c r="J86" i="19"/>
  <c r="I51" i="18"/>
  <c r="AB71" i="18"/>
  <c r="AK56" i="18"/>
  <c r="AK77" i="18"/>
  <c r="AJ14" i="18"/>
  <c r="AK35" i="18"/>
  <c r="D23" i="17"/>
  <c r="C29" i="17"/>
  <c r="O44" i="19"/>
  <c r="AA77" i="18"/>
  <c r="Y77" i="18" s="1"/>
  <c r="AA56" i="18"/>
  <c r="AA35" i="18"/>
  <c r="AP17" i="19"/>
  <c r="AQ59" i="19"/>
  <c r="AQ38" i="19"/>
  <c r="AQ80" i="19"/>
  <c r="AP80" i="19" s="1"/>
  <c r="Q32" i="18"/>
  <c r="AQ62" i="19"/>
  <c r="AP20" i="19"/>
  <c r="AQ41" i="19"/>
  <c r="AQ83" i="19"/>
  <c r="AP83" i="19" s="1"/>
  <c r="AR73" i="18"/>
  <c r="AR52" i="18"/>
  <c r="AR31" i="18"/>
  <c r="P76" i="17"/>
  <c r="P55" i="17"/>
  <c r="P34" i="17"/>
  <c r="R65" i="19"/>
  <c r="Q71" i="19"/>
  <c r="T39" i="19"/>
  <c r="AN79" i="18"/>
  <c r="AM79" i="18" s="1"/>
  <c r="AN37" i="18"/>
  <c r="AM16" i="18"/>
  <c r="AN58" i="18"/>
  <c r="I29" i="16"/>
  <c r="J23" i="16"/>
  <c r="P44" i="19"/>
  <c r="G86" i="19"/>
  <c r="F86" i="19"/>
  <c r="Y63" i="18"/>
  <c r="Q79" i="16"/>
  <c r="Y75" i="18"/>
  <c r="P107" i="19"/>
  <c r="AB33" i="19"/>
  <c r="Y61" i="19"/>
  <c r="AP10" i="19"/>
  <c r="AQ31" i="19"/>
  <c r="AQ52" i="19"/>
  <c r="AQ73" i="19"/>
  <c r="AP73" i="19" s="1"/>
  <c r="C31" i="17"/>
  <c r="AE38" i="19"/>
  <c r="Q58" i="16"/>
  <c r="Y32" i="18"/>
  <c r="T57" i="17"/>
  <c r="AL107" i="19"/>
  <c r="P23" i="19"/>
  <c r="T33" i="18"/>
  <c r="AB52" i="19"/>
  <c r="K65" i="17"/>
  <c r="AQ56" i="18"/>
  <c r="AQ35" i="18"/>
  <c r="AP14" i="18"/>
  <c r="AQ77" i="18"/>
  <c r="AP77" i="18" s="1"/>
  <c r="T62" i="17"/>
  <c r="AB36" i="19"/>
  <c r="O65" i="19"/>
  <c r="T53" i="18"/>
  <c r="Q62" i="17"/>
  <c r="Q52" i="19"/>
  <c r="U23" i="19"/>
  <c r="T29" i="19"/>
  <c r="AO63" i="18"/>
  <c r="AO84" i="18"/>
  <c r="AO42" i="18"/>
  <c r="C35" i="17"/>
  <c r="N42" i="18"/>
  <c r="AM8" i="18"/>
  <c r="AN50" i="18"/>
  <c r="AN71" i="18"/>
  <c r="AN29" i="18"/>
  <c r="N15" i="17"/>
  <c r="P78" i="17"/>
  <c r="N78" i="17" s="1"/>
  <c r="P57" i="17"/>
  <c r="P36" i="17"/>
  <c r="P39" i="18"/>
  <c r="P60" i="18"/>
  <c r="P81" i="18"/>
  <c r="N81" i="18" s="1"/>
  <c r="P77" i="18"/>
  <c r="N77" i="18" s="1"/>
  <c r="P35" i="18"/>
  <c r="P56" i="18"/>
  <c r="Y51" i="19"/>
  <c r="P75" i="16"/>
  <c r="N75" i="16" s="1"/>
  <c r="P54" i="16"/>
  <c r="P33" i="16"/>
  <c r="C42" i="16"/>
  <c r="AQ71" i="18"/>
  <c r="AQ29" i="18"/>
  <c r="AP8" i="18"/>
  <c r="AQ50" i="18"/>
  <c r="Q33" i="17"/>
  <c r="AG44" i="19"/>
  <c r="AG107" i="19"/>
  <c r="Y34" i="19"/>
  <c r="Y83" i="19"/>
  <c r="N55" i="18"/>
  <c r="C60" i="17"/>
  <c r="AB51" i="19"/>
  <c r="N53" i="19"/>
  <c r="K86" i="17"/>
  <c r="AP20" i="18"/>
  <c r="AQ41" i="18"/>
  <c r="AQ83" i="18"/>
  <c r="AP83" i="18" s="1"/>
  <c r="AQ62" i="18"/>
  <c r="AN1" i="19"/>
  <c r="AN71" i="19"/>
  <c r="AN50" i="19"/>
  <c r="AM8" i="19"/>
  <c r="AN29" i="19"/>
  <c r="AQ60" i="19"/>
  <c r="AP18" i="19"/>
  <c r="AQ81" i="19"/>
  <c r="AP81" i="19" s="1"/>
  <c r="AQ39" i="19"/>
  <c r="E86" i="18"/>
  <c r="E23" i="18"/>
  <c r="AE52" i="19"/>
  <c r="AM21" i="19"/>
  <c r="AN42" i="19"/>
  <c r="AN84" i="19"/>
  <c r="AM84" i="19" s="1"/>
  <c r="AN63" i="19"/>
  <c r="Y34" i="18"/>
  <c r="F63" i="18"/>
  <c r="T42" i="18"/>
  <c r="AR37" i="18"/>
  <c r="AR58" i="18"/>
  <c r="AR79" i="18"/>
  <c r="P79" i="18"/>
  <c r="N79" i="18" s="1"/>
  <c r="P58" i="18"/>
  <c r="P37" i="18"/>
  <c r="AP57" i="19"/>
  <c r="AE34" i="18"/>
  <c r="AB61" i="19"/>
  <c r="AB56" i="19"/>
  <c r="F92" i="18"/>
  <c r="O80" i="16"/>
  <c r="O59" i="16"/>
  <c r="O38" i="16"/>
  <c r="N17" i="16"/>
  <c r="N40" i="19"/>
  <c r="AK40" i="18"/>
  <c r="AK61" i="18"/>
  <c r="AJ19" i="18"/>
  <c r="AK82" i="18"/>
  <c r="AJ82" i="18" s="1"/>
  <c r="AB55" i="19"/>
  <c r="T51" i="19"/>
  <c r="F31" i="16"/>
  <c r="F23" i="16" s="1"/>
  <c r="G65" i="18"/>
  <c r="J23" i="18"/>
  <c r="AG81" i="18"/>
  <c r="AG60" i="18"/>
  <c r="AG39" i="18"/>
  <c r="AE39" i="18" s="1"/>
  <c r="Y14" i="18"/>
  <c r="Q37" i="17"/>
  <c r="AM13" i="19"/>
  <c r="AN76" i="19"/>
  <c r="AM76" i="19" s="1"/>
  <c r="AN34" i="19"/>
  <c r="AN55" i="19"/>
  <c r="P53" i="16"/>
  <c r="P32" i="16"/>
  <c r="P74" i="16"/>
  <c r="N74" i="16" s="1"/>
  <c r="C1" i="18"/>
  <c r="S65" i="16"/>
  <c r="Q60" i="19"/>
  <c r="O59" i="17"/>
  <c r="O38" i="17"/>
  <c r="O80" i="17"/>
  <c r="N80" i="17" s="1"/>
  <c r="AM41" i="19"/>
  <c r="C36" i="17"/>
  <c r="O84" i="17"/>
  <c r="O42" i="17"/>
  <c r="O63" i="17"/>
  <c r="N21" i="17"/>
  <c r="Q82" i="19"/>
  <c r="AB50" i="19"/>
  <c r="AC44" i="19"/>
  <c r="AN56" i="19"/>
  <c r="AN35" i="19"/>
  <c r="AM14" i="19"/>
  <c r="AN77" i="19"/>
  <c r="AM77" i="19" s="1"/>
  <c r="Y58" i="19"/>
  <c r="S82" i="17"/>
  <c r="Q82" i="17" s="1"/>
  <c r="S40" i="17"/>
  <c r="S61" i="17"/>
  <c r="AE42" i="18"/>
  <c r="AM17" i="18"/>
  <c r="AN59" i="18"/>
  <c r="AN80" i="18"/>
  <c r="AM80" i="18" s="1"/>
  <c r="AN38" i="18"/>
  <c r="Q35" i="17"/>
  <c r="T76" i="19"/>
  <c r="AP19" i="19"/>
  <c r="AQ82" i="19"/>
  <c r="AP82" i="19" s="1"/>
  <c r="AQ40" i="19"/>
  <c r="AQ61" i="19"/>
  <c r="N41" i="19"/>
  <c r="T57" i="16"/>
  <c r="AE41" i="18"/>
  <c r="Y83" i="18"/>
  <c r="AJ12" i="19"/>
  <c r="AK33" i="19"/>
  <c r="AK75" i="19"/>
  <c r="AJ75" i="19" s="1"/>
  <c r="AK54" i="19"/>
  <c r="C50" i="17"/>
  <c r="E107" i="17"/>
  <c r="E44" i="17"/>
  <c r="N75" i="18"/>
  <c r="C39" i="18"/>
  <c r="T54" i="18"/>
  <c r="AO73" i="18"/>
  <c r="AO52" i="18"/>
  <c r="AO31" i="18"/>
  <c r="Q54" i="17"/>
  <c r="AB57" i="18"/>
  <c r="I107" i="19"/>
  <c r="J107" i="19"/>
  <c r="E107" i="18"/>
  <c r="E44" i="18"/>
  <c r="T55" i="16"/>
  <c r="AP21" i="18"/>
  <c r="AQ63" i="18"/>
  <c r="AQ42" i="18"/>
  <c r="AQ84" i="18"/>
  <c r="AP84" i="18" s="1"/>
  <c r="V37" i="18"/>
  <c r="V79" i="18"/>
  <c r="T79" i="18" s="1"/>
  <c r="V58" i="18"/>
  <c r="T53" i="16"/>
  <c r="C41" i="17"/>
  <c r="T33" i="19"/>
  <c r="AD1" i="18"/>
  <c r="S54" i="18"/>
  <c r="S75" i="18"/>
  <c r="Q75" i="18" s="1"/>
  <c r="S33" i="18"/>
  <c r="AB19" i="18"/>
  <c r="AC82" i="18"/>
  <c r="AB82" i="18" s="1"/>
  <c r="AC40" i="18"/>
  <c r="AC23" i="18" s="1"/>
  <c r="AC61" i="18"/>
  <c r="AE55" i="18"/>
  <c r="T42" i="16"/>
  <c r="N31" i="19"/>
  <c r="I65" i="19"/>
  <c r="T58" i="17"/>
  <c r="AB10" i="18"/>
  <c r="C59" i="16"/>
  <c r="T39" i="16"/>
  <c r="AB74" i="19"/>
  <c r="AJ13" i="19"/>
  <c r="AK76" i="19"/>
  <c r="AJ76" i="19" s="1"/>
  <c r="AK34" i="19"/>
  <c r="AK55" i="19"/>
  <c r="F42" i="18"/>
  <c r="Q50" i="17"/>
  <c r="R44" i="17"/>
  <c r="AB34" i="19"/>
  <c r="T38" i="18"/>
  <c r="T30" i="19"/>
  <c r="Q12" i="18"/>
  <c r="AR60" i="18"/>
  <c r="AR81" i="18"/>
  <c r="AR39" i="18"/>
  <c r="V86" i="19"/>
  <c r="V23" i="19"/>
  <c r="Q76" i="17"/>
  <c r="Q58" i="17"/>
  <c r="Q30" i="19"/>
  <c r="C86" i="19"/>
  <c r="D86" i="19"/>
  <c r="N32" i="18"/>
  <c r="Z29" i="18"/>
  <c r="Z1" i="18"/>
  <c r="Z71" i="18"/>
  <c r="Z50" i="18"/>
  <c r="Y8" i="18"/>
  <c r="S44" i="16"/>
  <c r="S107" i="16"/>
  <c r="C42" i="17"/>
  <c r="AN82" i="19"/>
  <c r="AM82" i="19" s="1"/>
  <c r="AN61" i="19"/>
  <c r="AM19" i="19"/>
  <c r="AN40" i="19"/>
  <c r="AB1" i="19"/>
  <c r="Q33" i="19"/>
  <c r="P36" i="16"/>
  <c r="P78" i="16"/>
  <c r="N78" i="16" s="1"/>
  <c r="P57" i="16"/>
  <c r="Q32" i="19"/>
  <c r="AB32" i="18"/>
  <c r="N59" i="18"/>
  <c r="AE84" i="18"/>
  <c r="Q56" i="17"/>
  <c r="AQ55" i="19"/>
  <c r="AQ34" i="19"/>
  <c r="AP13" i="19"/>
  <c r="AQ76" i="19"/>
  <c r="AP76" i="19" s="1"/>
  <c r="AK83" i="19"/>
  <c r="AJ83" i="19" s="1"/>
  <c r="AK41" i="19"/>
  <c r="AK62" i="19"/>
  <c r="AJ20" i="19"/>
  <c r="T78" i="16"/>
  <c r="AD56" i="18"/>
  <c r="AD35" i="18"/>
  <c r="AD77" i="18"/>
  <c r="AB77" i="18" s="1"/>
  <c r="Q36" i="18"/>
  <c r="AP56" i="19"/>
  <c r="AB39" i="19"/>
  <c r="H107" i="18"/>
  <c r="N33" i="18"/>
  <c r="O73" i="17"/>
  <c r="N73" i="17" s="1"/>
  <c r="O31" i="17"/>
  <c r="O52" i="17"/>
  <c r="N10" i="17"/>
  <c r="AK81" i="19"/>
  <c r="AJ81" i="19" s="1"/>
  <c r="AK60" i="19"/>
  <c r="AJ18" i="19"/>
  <c r="Y54" i="18"/>
  <c r="Q50" i="16"/>
  <c r="Q38" i="19"/>
  <c r="Q42" i="16"/>
  <c r="T32" i="17"/>
  <c r="Y35" i="19"/>
  <c r="C71" i="17"/>
  <c r="D65" i="17"/>
  <c r="AK1" i="19"/>
  <c r="AK29" i="19"/>
  <c r="AK71" i="19"/>
  <c r="AJ8" i="19"/>
  <c r="AK50" i="19"/>
  <c r="AO107" i="19"/>
  <c r="AO44" i="19"/>
  <c r="AP11" i="18"/>
  <c r="AQ32" i="18"/>
  <c r="AQ53" i="18"/>
  <c r="AQ74" i="18"/>
  <c r="AP74" i="18" s="1"/>
  <c r="N63" i="18"/>
  <c r="Q71" i="18"/>
  <c r="I65" i="17"/>
  <c r="Y30" i="19"/>
  <c r="T55" i="17"/>
  <c r="C30" i="16"/>
  <c r="I57" i="18"/>
  <c r="V73" i="18"/>
  <c r="T73" i="18" s="1"/>
  <c r="V52" i="18"/>
  <c r="V31" i="18"/>
  <c r="T53" i="17"/>
  <c r="AE56" i="18"/>
  <c r="Y61" i="18"/>
  <c r="Y50" i="19"/>
  <c r="Z44" i="19"/>
  <c r="AQ54" i="18"/>
  <c r="AQ33" i="18"/>
  <c r="AQ75" i="18"/>
  <c r="AP75" i="18" s="1"/>
  <c r="AP12" i="18"/>
  <c r="AN38" i="19"/>
  <c r="AN80" i="19"/>
  <c r="AM80" i="19" s="1"/>
  <c r="AN59" i="19"/>
  <c r="AM17" i="19"/>
  <c r="T1" i="17"/>
  <c r="AM21" i="18"/>
  <c r="AN63" i="18"/>
  <c r="AN84" i="18"/>
  <c r="AN42" i="18"/>
  <c r="N8" i="17"/>
  <c r="O71" i="17"/>
  <c r="O29" i="17"/>
  <c r="O50" i="17"/>
  <c r="O1" i="17"/>
  <c r="AB57" i="19"/>
  <c r="E65" i="18"/>
  <c r="C32" i="16"/>
  <c r="P84" i="17"/>
  <c r="P63" i="17"/>
  <c r="P42" i="17"/>
  <c r="Q41" i="17"/>
  <c r="AN73" i="19"/>
  <c r="AM73" i="19" s="1"/>
  <c r="AN52" i="19"/>
  <c r="AN31" i="19"/>
  <c r="AM10" i="19"/>
  <c r="U65" i="19"/>
  <c r="T71" i="19"/>
  <c r="AK15" i="18"/>
  <c r="O78" i="18"/>
  <c r="N78" i="18" s="1"/>
  <c r="O57" i="18"/>
  <c r="O36" i="18"/>
  <c r="N15" i="18"/>
  <c r="O77" i="17"/>
  <c r="N77" i="17" s="1"/>
  <c r="O56" i="17"/>
  <c r="N14" i="17"/>
  <c r="O35" i="17"/>
  <c r="AJ21" i="18"/>
  <c r="AK42" i="18"/>
  <c r="AK84" i="18"/>
  <c r="AJ84" i="18" s="1"/>
  <c r="AK63" i="18"/>
  <c r="AL60" i="18"/>
  <c r="AL81" i="18"/>
  <c r="AL39" i="18"/>
  <c r="AB21" i="18"/>
  <c r="F107" i="17"/>
  <c r="G107" i="17"/>
  <c r="O30" i="16"/>
  <c r="O51" i="16"/>
  <c r="O72" i="16"/>
  <c r="N72" i="16" s="1"/>
  <c r="N9" i="16"/>
  <c r="G107" i="19"/>
  <c r="F107" i="19"/>
  <c r="T39" i="17"/>
  <c r="Q58" i="19"/>
  <c r="AB37" i="18"/>
  <c r="AB72" i="19"/>
  <c r="AE61" i="19"/>
  <c r="AK74" i="19"/>
  <c r="AJ74" i="19" s="1"/>
  <c r="AJ11" i="19"/>
  <c r="AK32" i="19"/>
  <c r="AK53" i="19"/>
  <c r="I36" i="18"/>
  <c r="N18" i="18"/>
  <c r="P84" i="16"/>
  <c r="P63" i="16"/>
  <c r="P42" i="16"/>
  <c r="Y31" i="19"/>
  <c r="I44" i="19"/>
  <c r="P71" i="18"/>
  <c r="P29" i="18"/>
  <c r="P50" i="18"/>
  <c r="P1" i="18"/>
  <c r="Y59" i="19"/>
  <c r="K86" i="18"/>
  <c r="Y55" i="18"/>
  <c r="Q37" i="18"/>
  <c r="J44" i="16"/>
  <c r="I50" i="16"/>
  <c r="T32" i="16"/>
  <c r="T54" i="19"/>
  <c r="AO75" i="18"/>
  <c r="AO54" i="18"/>
  <c r="AO33" i="18"/>
  <c r="Q75" i="17"/>
  <c r="P56" i="16"/>
  <c r="P35" i="16"/>
  <c r="P77" i="16"/>
  <c r="N77" i="16" s="1"/>
  <c r="Y63" i="19"/>
  <c r="T79" i="17"/>
  <c r="J44" i="18"/>
  <c r="T60" i="16"/>
  <c r="AB53" i="19"/>
  <c r="AK82" i="19"/>
  <c r="AJ82" i="19" s="1"/>
  <c r="AK61" i="19"/>
  <c r="AK40" i="19"/>
  <c r="AJ19" i="19"/>
  <c r="R23" i="17"/>
  <c r="Q29" i="17"/>
  <c r="T59" i="18"/>
  <c r="AQ30" i="19"/>
  <c r="AQ72" i="19"/>
  <c r="AP72" i="19" s="1"/>
  <c r="AQ51" i="19"/>
  <c r="AP9" i="19"/>
  <c r="N42" i="19"/>
  <c r="V107" i="19"/>
  <c r="V44" i="19"/>
  <c r="AB42" i="19"/>
  <c r="Q55" i="17"/>
  <c r="Q79" i="17"/>
  <c r="Q51" i="19"/>
  <c r="AE40" i="18"/>
  <c r="N74" i="18"/>
  <c r="O29" i="18"/>
  <c r="O50" i="18"/>
  <c r="O71" i="18"/>
  <c r="O1" i="18"/>
  <c r="N8" i="18"/>
  <c r="C79" i="17"/>
  <c r="AN39" i="19"/>
  <c r="AN81" i="19"/>
  <c r="AM81" i="19" s="1"/>
  <c r="AM18" i="19"/>
  <c r="AN60" i="19"/>
  <c r="AN60" i="18"/>
  <c r="AN39" i="18"/>
  <c r="AN81" i="18"/>
  <c r="AM18" i="18"/>
  <c r="Q41" i="16"/>
  <c r="Q39" i="17"/>
  <c r="C84" i="17"/>
  <c r="AB71" i="19"/>
  <c r="AC65" i="19"/>
  <c r="Q54" i="19"/>
  <c r="Q53" i="19"/>
  <c r="T63" i="19"/>
  <c r="AB53" i="18"/>
  <c r="N80" i="18"/>
  <c r="AE63" i="18"/>
  <c r="Q77" i="17"/>
  <c r="Q39" i="16"/>
  <c r="AO77" i="18"/>
  <c r="AO56" i="18"/>
  <c r="AO35" i="18"/>
  <c r="AE83" i="18"/>
  <c r="Q57" i="18"/>
  <c r="Y62" i="18"/>
  <c r="AP35" i="19"/>
  <c r="AB60" i="19"/>
  <c r="P71" i="17"/>
  <c r="P50" i="17"/>
  <c r="P29" i="17"/>
  <c r="P1" i="17"/>
  <c r="H44" i="18"/>
  <c r="N54" i="18"/>
  <c r="F113" i="16"/>
  <c r="Y42" i="18"/>
  <c r="Y40" i="18"/>
  <c r="Y54" i="19"/>
  <c r="Y33" i="18"/>
  <c r="T78" i="17"/>
  <c r="S73" i="18"/>
  <c r="S52" i="18"/>
  <c r="S31" i="18"/>
  <c r="AJ57" i="19"/>
  <c r="Y33" i="19"/>
  <c r="T34" i="18"/>
  <c r="Y53" i="18"/>
  <c r="T58" i="19"/>
  <c r="N29" i="19"/>
  <c r="AL23" i="19"/>
  <c r="Q63" i="16"/>
  <c r="T74" i="17"/>
  <c r="C72" i="17"/>
  <c r="AE39" i="19"/>
  <c r="AN56" i="18"/>
  <c r="AN35" i="18"/>
  <c r="AM14" i="18"/>
  <c r="AN77" i="18"/>
  <c r="T37" i="16"/>
  <c r="N58" i="19"/>
  <c r="V1" i="18"/>
  <c r="AE35" i="18"/>
  <c r="T52" i="16"/>
  <c r="Q36" i="19"/>
  <c r="Z23" i="19"/>
  <c r="Y29" i="19"/>
  <c r="N19" i="16"/>
  <c r="T36" i="19"/>
  <c r="C34" i="17"/>
  <c r="T54" i="17"/>
  <c r="T55" i="18"/>
  <c r="P59" i="16"/>
  <c r="P80" i="16"/>
  <c r="P38" i="16"/>
  <c r="T37" i="19"/>
  <c r="AE32" i="18"/>
  <c r="Q71" i="16"/>
  <c r="N35" i="19"/>
  <c r="T50" i="17"/>
  <c r="U44" i="17"/>
  <c r="D44" i="17"/>
  <c r="Y62" i="19"/>
  <c r="AE33" i="19"/>
  <c r="Y60" i="19"/>
  <c r="P52" i="18"/>
  <c r="P73" i="18"/>
  <c r="N73" i="18" s="1"/>
  <c r="P31" i="18"/>
  <c r="AB55" i="18"/>
  <c r="AJ36" i="19"/>
  <c r="F65" i="16"/>
  <c r="AQ1" i="19"/>
  <c r="AQ29" i="19"/>
  <c r="AQ71" i="19"/>
  <c r="AP8" i="19"/>
  <c r="AQ50" i="19"/>
  <c r="C57" i="18"/>
  <c r="C56" i="17"/>
  <c r="AE71" i="18"/>
  <c r="Q30" i="16"/>
  <c r="Q83" i="17"/>
  <c r="T56" i="17"/>
  <c r="Y18" i="18"/>
  <c r="AA81" i="18"/>
  <c r="Y81" i="18" s="1"/>
  <c r="AA60" i="18"/>
  <c r="AA39" i="18"/>
  <c r="T42" i="17"/>
  <c r="AE41" i="19"/>
  <c r="T38" i="19"/>
  <c r="H23" i="18"/>
  <c r="N71" i="19"/>
  <c r="C51" i="16"/>
  <c r="Q37" i="19"/>
  <c r="N59" i="19"/>
  <c r="O1" i="16"/>
  <c r="N76" i="18"/>
  <c r="AB58" i="18"/>
  <c r="T62" i="19"/>
  <c r="AE82" i="19"/>
  <c r="V51" i="17"/>
  <c r="V72" i="17"/>
  <c r="V65" i="17" s="1"/>
  <c r="V30" i="17"/>
  <c r="AB36" i="18"/>
  <c r="Q40" i="16"/>
  <c r="AF57" i="18"/>
  <c r="AE15" i="18"/>
  <c r="AF36" i="18"/>
  <c r="AF78" i="18"/>
  <c r="AE78" i="18" s="1"/>
  <c r="AE37" i="19"/>
  <c r="Q29" i="19"/>
  <c r="R23" i="19"/>
  <c r="Y52" i="19"/>
  <c r="AA1" i="18"/>
  <c r="AA71" i="18"/>
  <c r="AA29" i="18"/>
  <c r="AA50" i="18"/>
  <c r="T10" i="18"/>
  <c r="K23" i="16"/>
  <c r="J65" i="16"/>
  <c r="I71" i="16"/>
  <c r="N30" i="18"/>
  <c r="N41" i="18"/>
  <c r="Q31" i="17"/>
  <c r="AA79" i="18"/>
  <c r="Y79" i="18" s="1"/>
  <c r="AA58" i="18"/>
  <c r="AA37" i="18"/>
  <c r="P79" i="16"/>
  <c r="N79" i="16" s="1"/>
  <c r="P58" i="16"/>
  <c r="P37" i="16"/>
  <c r="Y42" i="19"/>
  <c r="Q41" i="18"/>
  <c r="T37" i="17"/>
  <c r="N12" i="16"/>
  <c r="AB32" i="19"/>
  <c r="Q71" i="17"/>
  <c r="R65" i="17"/>
  <c r="T80" i="18"/>
  <c r="T61" i="17"/>
  <c r="Q76" i="16"/>
  <c r="F52" i="16"/>
  <c r="F44" i="16" s="1"/>
  <c r="P75" i="17"/>
  <c r="N75" i="17" s="1"/>
  <c r="P33" i="17"/>
  <c r="P54" i="17"/>
  <c r="N63" i="19"/>
  <c r="V65" i="19"/>
  <c r="Q51" i="17"/>
  <c r="AB30" i="18"/>
  <c r="N53" i="18"/>
  <c r="C53" i="17"/>
  <c r="C58" i="17"/>
  <c r="AO1" i="18"/>
  <c r="Q18" i="18"/>
  <c r="S81" i="18"/>
  <c r="Q81" i="18" s="1"/>
  <c r="S60" i="18"/>
  <c r="S39" i="18"/>
  <c r="C63" i="17"/>
  <c r="AM12" i="19"/>
  <c r="AN33" i="19"/>
  <c r="AN75" i="19"/>
  <c r="AM75" i="19" s="1"/>
  <c r="AN54" i="19"/>
  <c r="I39" i="18"/>
  <c r="Q74" i="19"/>
  <c r="T42" i="19"/>
  <c r="T75" i="17"/>
  <c r="AB74" i="18"/>
  <c r="Y36" i="19"/>
  <c r="N75" i="19"/>
  <c r="Q72" i="18"/>
  <c r="C61" i="17"/>
  <c r="T38" i="17"/>
  <c r="Q78" i="18"/>
  <c r="Y41" i="18"/>
  <c r="H86" i="17"/>
  <c r="AK75" i="18"/>
  <c r="AJ75" i="18" s="1"/>
  <c r="AJ12" i="18"/>
  <c r="AK54" i="18"/>
  <c r="AK33" i="18"/>
  <c r="F60" i="18"/>
  <c r="C65" i="19"/>
  <c r="F44" i="19"/>
  <c r="AB41" i="18"/>
  <c r="T71" i="17"/>
  <c r="N34" i="18"/>
  <c r="AE40" i="19"/>
  <c r="AM13" i="18"/>
  <c r="AN76" i="18"/>
  <c r="AM76" i="18" s="1"/>
  <c r="AN55" i="18"/>
  <c r="AN34" i="18"/>
  <c r="C30" i="17"/>
  <c r="Y40" i="19"/>
  <c r="N37" i="19"/>
  <c r="C52" i="17"/>
  <c r="T31" i="16"/>
  <c r="P31" i="16"/>
  <c r="P52" i="16"/>
  <c r="P73" i="16"/>
  <c r="N73" i="16" s="1"/>
  <c r="AL86" i="19"/>
  <c r="AE60" i="19"/>
  <c r="T58" i="16"/>
  <c r="T52" i="19"/>
  <c r="T33" i="16"/>
  <c r="T51" i="16"/>
  <c r="Q57" i="19"/>
  <c r="AQ9" i="18"/>
  <c r="U30" i="18"/>
  <c r="T9" i="18"/>
  <c r="U72" i="18"/>
  <c r="T72" i="18" s="1"/>
  <c r="U51" i="18"/>
  <c r="T53" i="19"/>
  <c r="N39" i="19"/>
  <c r="C55" i="17"/>
  <c r="T33" i="17"/>
  <c r="AP13" i="18"/>
  <c r="AQ76" i="18"/>
  <c r="AP76" i="18" s="1"/>
  <c r="AQ34" i="18"/>
  <c r="AQ55" i="18"/>
  <c r="AQ58" i="19"/>
  <c r="AQ79" i="19"/>
  <c r="AP79" i="19" s="1"/>
  <c r="AQ37" i="19"/>
  <c r="AP16" i="19"/>
  <c r="AE53" i="18"/>
  <c r="U23" i="17"/>
  <c r="T29" i="17"/>
  <c r="T56" i="16"/>
  <c r="Y41" i="19"/>
  <c r="AE54" i="19"/>
  <c r="Y39" i="19"/>
  <c r="AL73" i="18"/>
  <c r="AL31" i="18"/>
  <c r="AL52" i="18"/>
  <c r="AB34" i="18"/>
  <c r="Q74" i="17"/>
  <c r="Q21" i="18"/>
  <c r="S84" i="18"/>
  <c r="Q84" i="18" s="1"/>
  <c r="S63" i="18"/>
  <c r="S42" i="18"/>
  <c r="R1" i="18"/>
  <c r="AK52" i="18"/>
  <c r="AJ10" i="18"/>
  <c r="AK31" i="18"/>
  <c r="AK73" i="18"/>
  <c r="AE29" i="18"/>
  <c r="Q72" i="16"/>
  <c r="T35" i="17"/>
  <c r="T63" i="17"/>
  <c r="AE62" i="19"/>
  <c r="H86" i="18"/>
  <c r="O84" i="16"/>
  <c r="O42" i="16"/>
  <c r="O63" i="16"/>
  <c r="N21" i="16"/>
  <c r="T50" i="18"/>
  <c r="Q80" i="17"/>
  <c r="T60" i="17"/>
  <c r="N38" i="19"/>
  <c r="Q53" i="18"/>
  <c r="AK55" i="18"/>
  <c r="AK34" i="18"/>
  <c r="AJ13" i="18"/>
  <c r="AK76" i="18"/>
  <c r="AJ76" i="18" s="1"/>
  <c r="AB79" i="18"/>
  <c r="P74" i="17"/>
  <c r="N74" i="17" s="1"/>
  <c r="P53" i="17"/>
  <c r="P32" i="17"/>
  <c r="T83" i="19"/>
  <c r="AB78" i="18"/>
  <c r="Q61" i="16"/>
  <c r="T15" i="18"/>
  <c r="AQ15" i="18"/>
  <c r="U78" i="18"/>
  <c r="T78" i="18" s="1"/>
  <c r="U57" i="18"/>
  <c r="U36" i="18"/>
  <c r="AE58" i="19"/>
  <c r="Q1" i="19"/>
  <c r="AL1" i="18"/>
  <c r="AL29" i="18"/>
  <c r="AL71" i="18"/>
  <c r="AL50" i="18"/>
  <c r="Q63" i="19"/>
  <c r="Y38" i="19"/>
  <c r="AJ16" i="18"/>
  <c r="AK58" i="18"/>
  <c r="AK79" i="18"/>
  <c r="AK37" i="18"/>
  <c r="K86" i="16"/>
  <c r="Q58" i="18"/>
  <c r="U50" i="16"/>
  <c r="U71" i="16"/>
  <c r="T8" i="16"/>
  <c r="U29" i="16"/>
  <c r="U1" i="16"/>
  <c r="N51" i="18"/>
  <c r="Q52" i="17"/>
  <c r="AL37" i="18"/>
  <c r="AL58" i="18"/>
  <c r="AL79" i="18"/>
  <c r="F61" i="18"/>
  <c r="T16" i="18"/>
  <c r="T17" i="16"/>
  <c r="E44" i="16"/>
  <c r="E107" i="16"/>
  <c r="T63" i="16"/>
  <c r="Y84" i="19"/>
  <c r="N52" i="19"/>
  <c r="Q62" i="18"/>
  <c r="T52" i="17"/>
  <c r="I113" i="18"/>
  <c r="C107" i="19"/>
  <c r="D107" i="19"/>
  <c r="N72" i="19"/>
  <c r="Q84" i="17"/>
  <c r="T40" i="17"/>
  <c r="Q55" i="16"/>
  <c r="R31" i="16"/>
  <c r="R73" i="16"/>
  <c r="R65" i="16" s="1"/>
  <c r="R52" i="16"/>
  <c r="R44" i="16" s="1"/>
  <c r="Q10" i="16"/>
  <c r="Q1" i="16" s="1"/>
  <c r="AE33" i="18"/>
  <c r="C54" i="17"/>
  <c r="AB63" i="19"/>
  <c r="I52" i="18"/>
  <c r="C52" i="16"/>
  <c r="AN72" i="19"/>
  <c r="AM72" i="19" s="1"/>
  <c r="AN51" i="19"/>
  <c r="AN30" i="19"/>
  <c r="AM9" i="19"/>
  <c r="AB51" i="18"/>
  <c r="AE61" i="18"/>
  <c r="AJ11" i="18"/>
  <c r="AK74" i="18"/>
  <c r="AJ74" i="18" s="1"/>
  <c r="AK32" i="18"/>
  <c r="AK53" i="18"/>
  <c r="O58" i="17"/>
  <c r="O79" i="17"/>
  <c r="N16" i="17"/>
  <c r="O37" i="17"/>
  <c r="AE30" i="19"/>
  <c r="Q62" i="16"/>
  <c r="Q60" i="17"/>
  <c r="N20" i="16"/>
  <c r="AE1" i="19"/>
  <c r="AM11" i="19"/>
  <c r="AN32" i="19"/>
  <c r="AN74" i="19"/>
  <c r="AM74" i="19" s="1"/>
  <c r="AN53" i="19"/>
  <c r="T84" i="19"/>
  <c r="Q74" i="16"/>
  <c r="AK59" i="18"/>
  <c r="AK38" i="18"/>
  <c r="AJ17" i="18"/>
  <c r="AK80" i="18"/>
  <c r="AJ80" i="18" s="1"/>
  <c r="Q38" i="18"/>
  <c r="T40" i="19"/>
  <c r="T61" i="18"/>
  <c r="AM15" i="18"/>
  <c r="AN78" i="18"/>
  <c r="AM78" i="18" s="1"/>
  <c r="AN57" i="18"/>
  <c r="AN36" i="18"/>
  <c r="AD86" i="19"/>
  <c r="AD23" i="19"/>
  <c r="H23" i="17"/>
  <c r="AB18" i="18"/>
  <c r="B5" i="9"/>
  <c r="AN13" i="15" l="1"/>
  <c r="N79" i="17"/>
  <c r="N72" i="17"/>
  <c r="AQ120" i="18"/>
  <c r="AP120" i="18" s="1"/>
  <c r="AQ99" i="18"/>
  <c r="AP99" i="18" s="1"/>
  <c r="AK120" i="18"/>
  <c r="AJ120" i="18" s="1"/>
  <c r="AK99" i="18"/>
  <c r="AJ99" i="18" s="1"/>
  <c r="AQ114" i="18"/>
  <c r="AP114" i="18" s="1"/>
  <c r="AQ93" i="18"/>
  <c r="AP93" i="18" s="1"/>
  <c r="AN1" i="18"/>
  <c r="AN103" i="18"/>
  <c r="AM103" i="18" s="1"/>
  <c r="AN124" i="18"/>
  <c r="AM124" i="18" s="1"/>
  <c r="S44" i="17"/>
  <c r="O65" i="16"/>
  <c r="N56" i="18"/>
  <c r="N39" i="16"/>
  <c r="N60" i="16"/>
  <c r="N41" i="16"/>
  <c r="O44" i="16"/>
  <c r="N62" i="16"/>
  <c r="S23" i="17"/>
  <c r="Q61" i="17"/>
  <c r="Q44" i="17" s="1"/>
  <c r="Q40" i="17"/>
  <c r="Q23" i="17" s="1"/>
  <c r="S86" i="17"/>
  <c r="I65" i="16"/>
  <c r="N32" i="16"/>
  <c r="I23" i="16"/>
  <c r="N60" i="18"/>
  <c r="AB60" i="18"/>
  <c r="Y31" i="18"/>
  <c r="AM77" i="18"/>
  <c r="AB54" i="18"/>
  <c r="Q52" i="18"/>
  <c r="R65" i="18"/>
  <c r="AB33" i="18"/>
  <c r="Y52" i="18"/>
  <c r="Q39" i="18"/>
  <c r="T31" i="18"/>
  <c r="V23" i="17"/>
  <c r="N35" i="18"/>
  <c r="V86" i="16"/>
  <c r="I107" i="18"/>
  <c r="N37" i="18"/>
  <c r="AE58" i="18"/>
  <c r="Q33" i="18"/>
  <c r="AG65" i="18"/>
  <c r="S65" i="17"/>
  <c r="N37" i="16"/>
  <c r="AM81" i="18"/>
  <c r="AJ79" i="18"/>
  <c r="F107" i="16"/>
  <c r="N1" i="18"/>
  <c r="T80" i="16"/>
  <c r="N61" i="17"/>
  <c r="I44" i="18"/>
  <c r="N40" i="17"/>
  <c r="O23" i="16"/>
  <c r="AR65" i="18"/>
  <c r="AE65" i="19"/>
  <c r="AF23" i="18"/>
  <c r="AE1" i="18"/>
  <c r="S23" i="18"/>
  <c r="N65" i="19"/>
  <c r="T60" i="18"/>
  <c r="I44" i="16"/>
  <c r="AB39" i="18"/>
  <c r="AR107" i="18"/>
  <c r="AB1" i="18"/>
  <c r="T1" i="18"/>
  <c r="N1" i="16"/>
  <c r="N39" i="18"/>
  <c r="AE81" i="18"/>
  <c r="AE65" i="18" s="1"/>
  <c r="AB52" i="18"/>
  <c r="AM84" i="18"/>
  <c r="N40" i="16"/>
  <c r="T38" i="16"/>
  <c r="J86" i="18"/>
  <c r="T65" i="18"/>
  <c r="N56" i="16"/>
  <c r="T1" i="16"/>
  <c r="C44" i="16"/>
  <c r="V23" i="16"/>
  <c r="AB65" i="19"/>
  <c r="P65" i="18"/>
  <c r="I23" i="18"/>
  <c r="C92" i="16"/>
  <c r="C86" i="16" s="1"/>
  <c r="AO65" i="18"/>
  <c r="AJ77" i="18"/>
  <c r="T39" i="18"/>
  <c r="F23" i="18"/>
  <c r="AC65" i="18"/>
  <c r="N44" i="19"/>
  <c r="D86" i="16"/>
  <c r="AB63" i="18"/>
  <c r="C23" i="16"/>
  <c r="T72" i="17"/>
  <c r="T65" i="17" s="1"/>
  <c r="S107" i="17"/>
  <c r="G86" i="18"/>
  <c r="S65" i="18"/>
  <c r="Y35" i="18"/>
  <c r="AL65" i="18"/>
  <c r="T59" i="16"/>
  <c r="Q54" i="18"/>
  <c r="Q1" i="18"/>
  <c r="Q65" i="17"/>
  <c r="AG44" i="18"/>
  <c r="AB31" i="18"/>
  <c r="J107" i="18"/>
  <c r="F44" i="18"/>
  <c r="N58" i="18"/>
  <c r="AG107" i="18"/>
  <c r="T58" i="18"/>
  <c r="AD65" i="18"/>
  <c r="I86" i="17"/>
  <c r="AD86" i="18"/>
  <c r="AA107" i="18"/>
  <c r="AA44" i="18"/>
  <c r="AE57" i="18"/>
  <c r="AQ23" i="19"/>
  <c r="AP29" i="19"/>
  <c r="P107" i="18"/>
  <c r="P44" i="18"/>
  <c r="N50" i="17"/>
  <c r="O44" i="17"/>
  <c r="AJ29" i="19"/>
  <c r="AK23" i="19"/>
  <c r="AP55" i="19"/>
  <c r="D107" i="16"/>
  <c r="AM50" i="19"/>
  <c r="AN44" i="19"/>
  <c r="AP52" i="19"/>
  <c r="AM37" i="18"/>
  <c r="AP38" i="19"/>
  <c r="AJ38" i="18"/>
  <c r="AJ53" i="18"/>
  <c r="Q31" i="16"/>
  <c r="Q23" i="16" s="1"/>
  <c r="T71" i="16"/>
  <c r="U65" i="16"/>
  <c r="AJ58" i="18"/>
  <c r="AL107" i="18"/>
  <c r="AL44" i="18"/>
  <c r="AJ34" i="18"/>
  <c r="AP34" i="18"/>
  <c r="N52" i="18"/>
  <c r="AM54" i="19"/>
  <c r="AA86" i="18"/>
  <c r="AA23" i="18"/>
  <c r="G107" i="16"/>
  <c r="P65" i="17"/>
  <c r="AP51" i="19"/>
  <c r="R86" i="17"/>
  <c r="P86" i="18"/>
  <c r="P23" i="18"/>
  <c r="AJ63" i="18"/>
  <c r="AM31" i="19"/>
  <c r="N29" i="17"/>
  <c r="O23" i="17"/>
  <c r="Y44" i="19"/>
  <c r="N31" i="17"/>
  <c r="AO44" i="18"/>
  <c r="Y71" i="18"/>
  <c r="Y65" i="18" s="1"/>
  <c r="Z65" i="18"/>
  <c r="AB61" i="18"/>
  <c r="C44" i="17"/>
  <c r="Q73" i="18"/>
  <c r="Q65" i="18" s="1"/>
  <c r="N57" i="16"/>
  <c r="C113" i="16"/>
  <c r="C107" i="16" s="1"/>
  <c r="AM71" i="19"/>
  <c r="AM65" i="19" s="1"/>
  <c r="AN65" i="19"/>
  <c r="V86" i="17"/>
  <c r="Q63" i="18"/>
  <c r="AP31" i="19"/>
  <c r="AP59" i="19"/>
  <c r="AJ56" i="18"/>
  <c r="P65" i="16"/>
  <c r="R107" i="19"/>
  <c r="Q107" i="19"/>
  <c r="AM32" i="18"/>
  <c r="T107" i="19"/>
  <c r="U107" i="19"/>
  <c r="V65" i="18"/>
  <c r="N51" i="17"/>
  <c r="AP63" i="19"/>
  <c r="AJ63" i="19"/>
  <c r="AP79" i="18"/>
  <c r="AM58" i="19"/>
  <c r="AP60" i="18"/>
  <c r="N34" i="17"/>
  <c r="AD44" i="18"/>
  <c r="AJ30" i="18"/>
  <c r="AJ56" i="19"/>
  <c r="AP40" i="18"/>
  <c r="AE23" i="19"/>
  <c r="C113" i="18"/>
  <c r="C107" i="18" s="1"/>
  <c r="D107" i="18"/>
  <c r="AM54" i="18"/>
  <c r="AP39" i="18"/>
  <c r="R23" i="16"/>
  <c r="V44" i="18"/>
  <c r="AE51" i="18"/>
  <c r="AP32" i="19"/>
  <c r="AM39" i="18"/>
  <c r="N36" i="18"/>
  <c r="AJ55" i="19"/>
  <c r="AJ54" i="19"/>
  <c r="AM63" i="19"/>
  <c r="AM33" i="19"/>
  <c r="AM60" i="18"/>
  <c r="AP30" i="19"/>
  <c r="N57" i="18"/>
  <c r="C65" i="17"/>
  <c r="AJ41" i="19"/>
  <c r="AM40" i="19"/>
  <c r="Q60" i="18"/>
  <c r="Y29" i="18"/>
  <c r="Z23" i="18"/>
  <c r="AJ34" i="19"/>
  <c r="AP42" i="18"/>
  <c r="N36" i="17"/>
  <c r="Y37" i="18"/>
  <c r="N63" i="17"/>
  <c r="N38" i="17"/>
  <c r="N38" i="16"/>
  <c r="AP62" i="18"/>
  <c r="N53" i="17"/>
  <c r="AR23" i="18"/>
  <c r="AR86" i="18"/>
  <c r="C23" i="17"/>
  <c r="AB65" i="18"/>
  <c r="AM31" i="18"/>
  <c r="I86" i="18"/>
  <c r="AP73" i="18"/>
  <c r="G107" i="18"/>
  <c r="N86" i="19"/>
  <c r="O86" i="19"/>
  <c r="N60" i="17"/>
  <c r="U65" i="18"/>
  <c r="AE107" i="19"/>
  <c r="AF107" i="19"/>
  <c r="Q61" i="18"/>
  <c r="AD107" i="18"/>
  <c r="N31" i="16"/>
  <c r="N30" i="17"/>
  <c r="AP42" i="19"/>
  <c r="AJ52" i="19"/>
  <c r="T51" i="17"/>
  <c r="T44" i="17" s="1"/>
  <c r="V107" i="18"/>
  <c r="AE30" i="18"/>
  <c r="T30" i="18"/>
  <c r="AA65" i="18"/>
  <c r="AM52" i="19"/>
  <c r="AJ62" i="19"/>
  <c r="AB40" i="18"/>
  <c r="AP39" i="19"/>
  <c r="AP50" i="18"/>
  <c r="AJ59" i="19"/>
  <c r="AM51" i="19"/>
  <c r="N54" i="16"/>
  <c r="T57" i="18"/>
  <c r="N63" i="16"/>
  <c r="AP9" i="18"/>
  <c r="AQ72" i="18"/>
  <c r="AP72" i="18" s="1"/>
  <c r="AQ30" i="18"/>
  <c r="AQ51" i="18"/>
  <c r="C107" i="17"/>
  <c r="D107" i="17"/>
  <c r="J107" i="16"/>
  <c r="I113" i="16"/>
  <c r="I107" i="16" s="1"/>
  <c r="AJ42" i="18"/>
  <c r="N1" i="17"/>
  <c r="N37" i="17"/>
  <c r="S86" i="18"/>
  <c r="N58" i="16"/>
  <c r="N42" i="16"/>
  <c r="AJ73" i="18"/>
  <c r="N32" i="17"/>
  <c r="V23" i="18"/>
  <c r="AJ33" i="18"/>
  <c r="S44" i="18"/>
  <c r="AF65" i="18"/>
  <c r="AM60" i="19"/>
  <c r="O65" i="18"/>
  <c r="N71" i="18"/>
  <c r="N65" i="18" s="1"/>
  <c r="AJ40" i="19"/>
  <c r="N51" i="16"/>
  <c r="AM42" i="18"/>
  <c r="AP33" i="18"/>
  <c r="AJ60" i="19"/>
  <c r="AP63" i="18"/>
  <c r="Q73" i="16"/>
  <c r="Q65" i="16" s="1"/>
  <c r="N35" i="16"/>
  <c r="AJ33" i="19"/>
  <c r="AM38" i="18"/>
  <c r="AM35" i="19"/>
  <c r="N42" i="17"/>
  <c r="N59" i="17"/>
  <c r="N59" i="16"/>
  <c r="AM42" i="19"/>
  <c r="AP29" i="18"/>
  <c r="AM29" i="18"/>
  <c r="AB35" i="18"/>
  <c r="J86" i="16"/>
  <c r="I92" i="16"/>
  <c r="I86" i="16" s="1"/>
  <c r="AM73" i="18"/>
  <c r="AJ51" i="19"/>
  <c r="P86" i="16"/>
  <c r="P23" i="16"/>
  <c r="F107" i="18"/>
  <c r="AC44" i="18"/>
  <c r="N39" i="17"/>
  <c r="AE44" i="19"/>
  <c r="Y56" i="18"/>
  <c r="Q40" i="18"/>
  <c r="AJ39" i="18"/>
  <c r="AF86" i="19"/>
  <c r="AE86" i="19"/>
  <c r="C44" i="18"/>
  <c r="AM75" i="18"/>
  <c r="AP38" i="18"/>
  <c r="N33" i="16"/>
  <c r="AP81" i="18"/>
  <c r="AJ58" i="19"/>
  <c r="N53" i="16"/>
  <c r="AP53" i="19"/>
  <c r="N71" i="17"/>
  <c r="O65" i="17"/>
  <c r="Y107" i="19"/>
  <c r="Z107" i="19"/>
  <c r="AL86" i="18"/>
  <c r="AM53" i="19"/>
  <c r="AQ78" i="18"/>
  <c r="AP78" i="18" s="1"/>
  <c r="AQ57" i="18"/>
  <c r="AQ36" i="18"/>
  <c r="AP15" i="18"/>
  <c r="N84" i="16"/>
  <c r="AJ31" i="18"/>
  <c r="AP37" i="19"/>
  <c r="V86" i="18"/>
  <c r="AJ54" i="18"/>
  <c r="S107" i="18"/>
  <c r="AQ44" i="19"/>
  <c r="AP50" i="19"/>
  <c r="Y23" i="19"/>
  <c r="AM35" i="18"/>
  <c r="N50" i="18"/>
  <c r="O44" i="18"/>
  <c r="AJ61" i="19"/>
  <c r="N30" i="16"/>
  <c r="N35" i="17"/>
  <c r="AJ15" i="18"/>
  <c r="AK57" i="18"/>
  <c r="AK36" i="18"/>
  <c r="AK78" i="18"/>
  <c r="AJ78" i="18" s="1"/>
  <c r="AM59" i="19"/>
  <c r="AP54" i="18"/>
  <c r="AJ50" i="19"/>
  <c r="AK44" i="19"/>
  <c r="AM61" i="19"/>
  <c r="AP61" i="19"/>
  <c r="AM56" i="19"/>
  <c r="N84" i="17"/>
  <c r="AM55" i="19"/>
  <c r="N80" i="16"/>
  <c r="AP60" i="19"/>
  <c r="AP41" i="18"/>
  <c r="AP71" i="18"/>
  <c r="AM71" i="18"/>
  <c r="AP35" i="18"/>
  <c r="Q56" i="18"/>
  <c r="Q65" i="19"/>
  <c r="AE60" i="18"/>
  <c r="C86" i="17"/>
  <c r="D86" i="17"/>
  <c r="AM30" i="18"/>
  <c r="N33" i="17"/>
  <c r="AB23" i="19"/>
  <c r="C23" i="18"/>
  <c r="AJ30" i="19"/>
  <c r="AM41" i="18"/>
  <c r="P107" i="16"/>
  <c r="P44" i="16"/>
  <c r="AJ41" i="18"/>
  <c r="N36" i="16"/>
  <c r="Y57" i="18"/>
  <c r="I107" i="17"/>
  <c r="F86" i="16"/>
  <c r="Y60" i="18"/>
  <c r="N55" i="16"/>
  <c r="AJ51" i="18"/>
  <c r="AJ81" i="18"/>
  <c r="AM57" i="19"/>
  <c r="Y58" i="18"/>
  <c r="AM33" i="18"/>
  <c r="AP59" i="18"/>
  <c r="N52" i="16"/>
  <c r="R23" i="18"/>
  <c r="AJ37" i="19"/>
  <c r="N57" i="17"/>
  <c r="U86" i="19"/>
  <c r="T86" i="19"/>
  <c r="AP62" i="19"/>
  <c r="O107" i="19"/>
  <c r="AM52" i="18"/>
  <c r="AP31" i="18"/>
  <c r="AM57" i="18"/>
  <c r="AE36" i="18"/>
  <c r="AP1" i="19"/>
  <c r="AM56" i="18"/>
  <c r="AO23" i="18"/>
  <c r="N29" i="18"/>
  <c r="O23" i="18"/>
  <c r="AJ53" i="19"/>
  <c r="V44" i="17"/>
  <c r="T65" i="19"/>
  <c r="AM63" i="18"/>
  <c r="AP53" i="18"/>
  <c r="AJ1" i="19"/>
  <c r="Q31" i="18"/>
  <c r="AP40" i="19"/>
  <c r="AM59" i="18"/>
  <c r="AC107" i="19"/>
  <c r="AM34" i="19"/>
  <c r="AJ61" i="18"/>
  <c r="AM29" i="19"/>
  <c r="AN23" i="19"/>
  <c r="AQ1" i="18"/>
  <c r="AM50" i="18"/>
  <c r="AP56" i="18"/>
  <c r="AM58" i="18"/>
  <c r="AJ35" i="18"/>
  <c r="AM51" i="18"/>
  <c r="AC86" i="19"/>
  <c r="AB86" i="19"/>
  <c r="G86" i="16"/>
  <c r="AM19" i="18"/>
  <c r="AM1" i="18" s="1"/>
  <c r="AN82" i="18"/>
  <c r="AM82" i="18" s="1"/>
  <c r="AN40" i="18"/>
  <c r="AN23" i="18" s="1"/>
  <c r="AN61" i="18"/>
  <c r="AR44" i="18"/>
  <c r="AP37" i="18"/>
  <c r="T52" i="18"/>
  <c r="V44" i="16"/>
  <c r="AF44" i="18"/>
  <c r="AB56" i="18"/>
  <c r="Y65" i="19"/>
  <c r="Q42" i="18"/>
  <c r="N55" i="17"/>
  <c r="AM36" i="18"/>
  <c r="AJ59" i="18"/>
  <c r="AJ32" i="18"/>
  <c r="AM30" i="19"/>
  <c r="T50" i="16"/>
  <c r="U44" i="16"/>
  <c r="T36" i="18"/>
  <c r="AJ55" i="18"/>
  <c r="AO107" i="18"/>
  <c r="U44" i="18"/>
  <c r="AM32" i="19"/>
  <c r="N58" i="17"/>
  <c r="Q52" i="16"/>
  <c r="Q44" i="16" s="1"/>
  <c r="T29" i="16"/>
  <c r="U23" i="16"/>
  <c r="AJ37" i="18"/>
  <c r="AJ52" i="18"/>
  <c r="AP58" i="19"/>
  <c r="T51" i="18"/>
  <c r="AM34" i="18"/>
  <c r="Q23" i="19"/>
  <c r="AQ65" i="19"/>
  <c r="AP71" i="19"/>
  <c r="AP65" i="19" s="1"/>
  <c r="U107" i="17"/>
  <c r="Z86" i="19"/>
  <c r="Y86" i="19"/>
  <c r="T30" i="17"/>
  <c r="T23" i="17" s="1"/>
  <c r="P86" i="17"/>
  <c r="P23" i="17"/>
  <c r="AO86" i="18"/>
  <c r="AM39" i="19"/>
  <c r="AK1" i="18"/>
  <c r="AK71" i="18"/>
  <c r="AK29" i="18"/>
  <c r="AK50" i="18"/>
  <c r="AJ8" i="18"/>
  <c r="AJ32" i="19"/>
  <c r="V107" i="17"/>
  <c r="N31" i="18"/>
  <c r="N56" i="17"/>
  <c r="AM38" i="19"/>
  <c r="AP32" i="18"/>
  <c r="AJ71" i="19"/>
  <c r="AJ65" i="19" s="1"/>
  <c r="AK65" i="19"/>
  <c r="AP34" i="19"/>
  <c r="Y1" i="18"/>
  <c r="T37" i="18"/>
  <c r="AJ40" i="18"/>
  <c r="F86" i="18"/>
  <c r="AM1" i="19"/>
  <c r="C92" i="18"/>
  <c r="C86" i="18" s="1"/>
  <c r="D86" i="18"/>
  <c r="AM62" i="18"/>
  <c r="AD23" i="18"/>
  <c r="AJ62" i="18"/>
  <c r="Y36" i="18"/>
  <c r="Y39" i="18"/>
  <c r="N34" i="16"/>
  <c r="AJ60" i="18"/>
  <c r="AM36" i="19"/>
  <c r="AP61" i="18"/>
  <c r="AP33" i="19"/>
  <c r="U23" i="18"/>
  <c r="V107" i="16"/>
  <c r="N76" i="17"/>
  <c r="T86" i="17"/>
  <c r="U86" i="17"/>
  <c r="AP55" i="18"/>
  <c r="AM55" i="18"/>
  <c r="Q86" i="19"/>
  <c r="R86" i="19"/>
  <c r="N23" i="19"/>
  <c r="P107" i="17"/>
  <c r="P44" i="17"/>
  <c r="N52" i="17"/>
  <c r="Y50" i="18"/>
  <c r="Z44" i="18"/>
  <c r="R107" i="17"/>
  <c r="AB44" i="19"/>
  <c r="N41" i="17"/>
  <c r="T23" i="19"/>
  <c r="AP41" i="19"/>
  <c r="AE37" i="18"/>
  <c r="AP52" i="18"/>
  <c r="Q44" i="19"/>
  <c r="AM53" i="18"/>
  <c r="T44" i="19"/>
  <c r="AJ38" i="19"/>
  <c r="N62" i="17"/>
  <c r="AJ35" i="19"/>
  <c r="N54" i="17"/>
  <c r="AJ42" i="19"/>
  <c r="AJ31" i="19"/>
  <c r="AP58" i="18"/>
  <c r="AP54" i="19"/>
  <c r="AL23" i="18"/>
  <c r="AG23" i="18"/>
  <c r="AG86" i="18"/>
  <c r="AM37" i="19"/>
  <c r="B6" i="9"/>
  <c r="B7" i="9" s="1"/>
  <c r="B8" i="9" s="1"/>
  <c r="B9" i="9" s="1"/>
  <c r="B10" i="9" s="1"/>
  <c r="B11" i="9" s="1"/>
  <c r="B12" i="9" s="1"/>
  <c r="B13" i="9" s="1"/>
  <c r="B14" i="9" s="1"/>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D13" i="21" l="1"/>
  <c r="F13" i="15"/>
  <c r="N107" i="19"/>
  <c r="T44" i="16"/>
  <c r="AE44" i="18"/>
  <c r="R86" i="18"/>
  <c r="AB44" i="18"/>
  <c r="AB107" i="18"/>
  <c r="AC107" i="18"/>
  <c r="AB107" i="19"/>
  <c r="Q86" i="17"/>
  <c r="AC86" i="18"/>
  <c r="AB86" i="18"/>
  <c r="AB23" i="18"/>
  <c r="N44" i="16"/>
  <c r="T44" i="18"/>
  <c r="Q44" i="18"/>
  <c r="N65" i="16"/>
  <c r="T65" i="16"/>
  <c r="T107" i="18"/>
  <c r="AQ44" i="18"/>
  <c r="R107" i="16"/>
  <c r="AF107" i="18"/>
  <c r="R86" i="16"/>
  <c r="Q107" i="17"/>
  <c r="Q86" i="16"/>
  <c r="T23" i="16"/>
  <c r="Q23" i="18"/>
  <c r="AP1" i="18"/>
  <c r="T23" i="18"/>
  <c r="AM44" i="19"/>
  <c r="AF86" i="18"/>
  <c r="N23" i="16"/>
  <c r="AQ23" i="18"/>
  <c r="AP65" i="18"/>
  <c r="AE23" i="18"/>
  <c r="Q86" i="18"/>
  <c r="Y44" i="18"/>
  <c r="U107" i="18"/>
  <c r="N44" i="18"/>
  <c r="N107" i="16"/>
  <c r="AJ71" i="18"/>
  <c r="AJ65" i="18" s="1"/>
  <c r="AK65" i="18"/>
  <c r="O107" i="18"/>
  <c r="N107" i="18"/>
  <c r="Y23" i="18"/>
  <c r="O107" i="16"/>
  <c r="AM107" i="19"/>
  <c r="AN107" i="19"/>
  <c r="AP23" i="19"/>
  <c r="N65" i="17"/>
  <c r="AM65" i="18"/>
  <c r="Y86" i="18"/>
  <c r="Z86" i="18"/>
  <c r="N23" i="17"/>
  <c r="AJ23" i="19"/>
  <c r="AP86" i="19"/>
  <c r="AQ86" i="19"/>
  <c r="T107" i="17"/>
  <c r="AN65" i="18"/>
  <c r="N86" i="17"/>
  <c r="O86" i="17"/>
  <c r="N86" i="16"/>
  <c r="AJ86" i="19"/>
  <c r="AK86" i="19"/>
  <c r="AJ107" i="19"/>
  <c r="AK107" i="19"/>
  <c r="AM61" i="18"/>
  <c r="AM44" i="18" s="1"/>
  <c r="AM23" i="19"/>
  <c r="AE86" i="18"/>
  <c r="N23" i="18"/>
  <c r="R107" i="18"/>
  <c r="AP51" i="18"/>
  <c r="O86" i="16"/>
  <c r="T86" i="16"/>
  <c r="U86" i="16"/>
  <c r="T107" i="16"/>
  <c r="U107" i="16"/>
  <c r="AM40" i="18"/>
  <c r="AM23" i="18" s="1"/>
  <c r="AN86" i="19"/>
  <c r="AM86" i="19"/>
  <c r="O86" i="18"/>
  <c r="N86" i="18"/>
  <c r="AQ65" i="18"/>
  <c r="AP44" i="19"/>
  <c r="Q107" i="18"/>
  <c r="AP30" i="18"/>
  <c r="U86" i="18"/>
  <c r="N44" i="17"/>
  <c r="AJ29" i="18"/>
  <c r="AK23" i="18"/>
  <c r="AJ1" i="18"/>
  <c r="AJ36" i="18"/>
  <c r="AQ107" i="19"/>
  <c r="AP107" i="19"/>
  <c r="AP36" i="18"/>
  <c r="T86" i="18"/>
  <c r="N107" i="17"/>
  <c r="O107" i="17"/>
  <c r="Z107" i="18"/>
  <c r="Y107" i="18"/>
  <c r="AJ50" i="18"/>
  <c r="AK44" i="18"/>
  <c r="AN44" i="18"/>
  <c r="AJ44" i="19"/>
  <c r="AJ57" i="18"/>
  <c r="AP57" i="18"/>
  <c r="AE107" i="18"/>
  <c r="Q107" i="16"/>
  <c r="V33" i="3"/>
  <c r="K20" i="14" s="1"/>
  <c r="P25" i="3"/>
  <c r="E12" i="14" s="1"/>
  <c r="V31" i="3"/>
  <c r="K18" i="14" s="1"/>
  <c r="U25" i="3"/>
  <c r="J12" i="14" s="1"/>
  <c r="V32" i="3"/>
  <c r="K19" i="14" s="1"/>
  <c r="V34" i="3"/>
  <c r="K21" i="14" s="1"/>
  <c r="R25" i="3"/>
  <c r="G12" i="14" s="1"/>
  <c r="D11" i="21" l="1"/>
  <c r="K105" i="14"/>
  <c r="K84" i="14"/>
  <c r="K126" i="14"/>
  <c r="K42" i="14"/>
  <c r="J75" i="14"/>
  <c r="J117" i="14"/>
  <c r="J96" i="14"/>
  <c r="J33" i="14"/>
  <c r="K83" i="14"/>
  <c r="K104" i="14"/>
  <c r="K125" i="14"/>
  <c r="K41" i="14"/>
  <c r="K124" i="14"/>
  <c r="K103" i="14"/>
  <c r="K40" i="14"/>
  <c r="K82" i="14"/>
  <c r="K123" i="14"/>
  <c r="K39" i="14"/>
  <c r="K81" i="14"/>
  <c r="K102" i="14"/>
  <c r="E96" i="14"/>
  <c r="E117" i="14"/>
  <c r="E33" i="14"/>
  <c r="E75" i="14"/>
  <c r="G96" i="14"/>
  <c r="G75" i="14"/>
  <c r="G117" i="14"/>
  <c r="G33" i="14"/>
  <c r="AP23" i="18"/>
  <c r="AP44" i="18"/>
  <c r="AM107" i="18"/>
  <c r="AN86" i="18"/>
  <c r="AP107" i="18"/>
  <c r="AQ107" i="18"/>
  <c r="AM86" i="18"/>
  <c r="AJ23" i="18"/>
  <c r="AJ86" i="18"/>
  <c r="AK86" i="18"/>
  <c r="AN107" i="18"/>
  <c r="AJ44" i="18"/>
  <c r="AQ86" i="18"/>
  <c r="AK107" i="18"/>
  <c r="AJ107" i="18"/>
  <c r="AP86" i="18"/>
  <c r="K61" i="14"/>
  <c r="K63" i="14"/>
  <c r="J54" i="14"/>
  <c r="K60" i="14"/>
  <c r="G54" i="14"/>
  <c r="E54" i="14"/>
  <c r="K62" i="14"/>
  <c r="U12" i="14"/>
  <c r="R12" i="14"/>
  <c r="P12" i="14"/>
  <c r="V21" i="14"/>
  <c r="V19" i="14"/>
  <c r="V18" i="14"/>
  <c r="V20" i="14"/>
  <c r="R29" i="3"/>
  <c r="G16" i="14" s="1"/>
  <c r="U30" i="3"/>
  <c r="J17" i="14" s="1"/>
  <c r="U29" i="3"/>
  <c r="J16" i="14" s="1"/>
  <c r="R28" i="3"/>
  <c r="G15" i="14" s="1"/>
  <c r="R32" i="3"/>
  <c r="G19" i="14" s="1"/>
  <c r="P30" i="3"/>
  <c r="E17" i="14" s="1"/>
  <c r="P24" i="3"/>
  <c r="E11" i="14" s="1"/>
  <c r="P26" i="3"/>
  <c r="E13" i="14" s="1"/>
  <c r="U32" i="3"/>
  <c r="I32" i="3"/>
  <c r="O53" i="3" s="1"/>
  <c r="I31" i="3"/>
  <c r="O52" i="3" s="1"/>
  <c r="U31" i="3"/>
  <c r="R27" i="3"/>
  <c r="G14" i="14" s="1"/>
  <c r="P29" i="3"/>
  <c r="E16" i="14" s="1"/>
  <c r="U27" i="3"/>
  <c r="J14" i="14" s="1"/>
  <c r="P33" i="3"/>
  <c r="E20" i="14" s="1"/>
  <c r="R34" i="3"/>
  <c r="G21" i="14" s="1"/>
  <c r="U34" i="3"/>
  <c r="I34" i="3"/>
  <c r="O55" i="3" s="1"/>
  <c r="R26" i="3"/>
  <c r="G13" i="14" s="1"/>
  <c r="P21" i="3"/>
  <c r="E8" i="14" s="1"/>
  <c r="P27" i="3"/>
  <c r="E14" i="14" s="1"/>
  <c r="U21" i="3"/>
  <c r="J8" i="14" s="1"/>
  <c r="R24" i="3"/>
  <c r="G11" i="14" s="1"/>
  <c r="P22" i="3"/>
  <c r="E9" i="14" s="1"/>
  <c r="P31" i="3"/>
  <c r="E18" i="14" s="1"/>
  <c r="P34" i="3"/>
  <c r="E21" i="14" s="1"/>
  <c r="U24" i="3"/>
  <c r="J11" i="14" s="1"/>
  <c r="R33" i="3"/>
  <c r="G20" i="14" s="1"/>
  <c r="R22" i="3"/>
  <c r="G9" i="14" s="1"/>
  <c r="P23" i="3"/>
  <c r="E10" i="14" s="1"/>
  <c r="R21" i="3"/>
  <c r="G8" i="14" s="1"/>
  <c r="U28" i="3"/>
  <c r="J15" i="14" s="1"/>
  <c r="P28" i="3"/>
  <c r="E15" i="14" s="1"/>
  <c r="U22" i="3"/>
  <c r="J9" i="14" s="1"/>
  <c r="U23" i="3"/>
  <c r="J10" i="14" s="1"/>
  <c r="R31" i="3"/>
  <c r="G18" i="14" s="1"/>
  <c r="P32" i="3"/>
  <c r="E19" i="14" s="1"/>
  <c r="U33" i="3"/>
  <c r="I33" i="3"/>
  <c r="O54" i="3" s="1"/>
  <c r="U26" i="3"/>
  <c r="J13" i="14" s="1"/>
  <c r="R30" i="3"/>
  <c r="G17" i="14" s="1"/>
  <c r="R23" i="3"/>
  <c r="G10" i="14" s="1"/>
  <c r="J118" i="14" l="1"/>
  <c r="J76" i="14"/>
  <c r="J34" i="14"/>
  <c r="J97" i="14"/>
  <c r="G77" i="14"/>
  <c r="G98" i="14"/>
  <c r="G119" i="14"/>
  <c r="G35" i="14"/>
  <c r="E39" i="14"/>
  <c r="E102" i="14"/>
  <c r="E81" i="14"/>
  <c r="E123" i="14"/>
  <c r="E72" i="14"/>
  <c r="E114" i="14"/>
  <c r="E30" i="14"/>
  <c r="E93" i="14"/>
  <c r="E82" i="14"/>
  <c r="E124" i="14"/>
  <c r="E103" i="14"/>
  <c r="E40" i="14"/>
  <c r="P54" i="14"/>
  <c r="P117" i="14"/>
  <c r="P96" i="14"/>
  <c r="P75" i="14"/>
  <c r="P33" i="14"/>
  <c r="G39" i="14"/>
  <c r="G123" i="14"/>
  <c r="G81" i="14"/>
  <c r="G102" i="14"/>
  <c r="J92" i="14"/>
  <c r="J113" i="14"/>
  <c r="J29" i="14"/>
  <c r="U33" i="14"/>
  <c r="U117" i="14"/>
  <c r="U96" i="14"/>
  <c r="U75" i="14"/>
  <c r="U54" i="14"/>
  <c r="J30" i="14"/>
  <c r="J72" i="14"/>
  <c r="J93" i="14"/>
  <c r="J114" i="14"/>
  <c r="E74" i="14"/>
  <c r="E95" i="14"/>
  <c r="E32" i="14"/>
  <c r="E116" i="14"/>
  <c r="G118" i="14"/>
  <c r="G97" i="14"/>
  <c r="G34" i="14"/>
  <c r="G76" i="14"/>
  <c r="E122" i="14"/>
  <c r="E38" i="14"/>
  <c r="E101" i="14"/>
  <c r="E80" i="14"/>
  <c r="G103" i="14"/>
  <c r="G40" i="14"/>
  <c r="G82" i="14"/>
  <c r="G124" i="14"/>
  <c r="G92" i="14"/>
  <c r="G113" i="14"/>
  <c r="G29" i="14"/>
  <c r="G120" i="14"/>
  <c r="G99" i="14"/>
  <c r="G36" i="14"/>
  <c r="G78" i="14"/>
  <c r="E115" i="14"/>
  <c r="E31" i="14"/>
  <c r="E94" i="14"/>
  <c r="E73" i="14"/>
  <c r="G42" i="14"/>
  <c r="G126" i="14"/>
  <c r="G105" i="14"/>
  <c r="G84" i="14"/>
  <c r="J79" i="14"/>
  <c r="J100" i="14"/>
  <c r="J37" i="14"/>
  <c r="J121" i="14"/>
  <c r="E105" i="14"/>
  <c r="E84" i="14"/>
  <c r="E42" i="14"/>
  <c r="E126" i="14"/>
  <c r="V81" i="14"/>
  <c r="V60" i="14"/>
  <c r="V123" i="14"/>
  <c r="V39" i="14"/>
  <c r="V102" i="14"/>
  <c r="V124" i="14"/>
  <c r="V82" i="14"/>
  <c r="V40" i="14"/>
  <c r="V61" i="14"/>
  <c r="V103" i="14"/>
  <c r="V126" i="14"/>
  <c r="V105" i="14"/>
  <c r="V84" i="14"/>
  <c r="V63" i="14"/>
  <c r="V42" i="14"/>
  <c r="G116" i="14"/>
  <c r="G32" i="14"/>
  <c r="G95" i="14"/>
  <c r="G74" i="14"/>
  <c r="R33" i="14"/>
  <c r="R96" i="14"/>
  <c r="R117" i="14"/>
  <c r="R75" i="14"/>
  <c r="R54" i="14"/>
  <c r="J115" i="14"/>
  <c r="J94" i="14"/>
  <c r="J73" i="14"/>
  <c r="J31" i="14"/>
  <c r="E98" i="14"/>
  <c r="E77" i="14"/>
  <c r="E35" i="14"/>
  <c r="E119" i="14"/>
  <c r="E118" i="14"/>
  <c r="E97" i="14"/>
  <c r="E34" i="14"/>
  <c r="E76" i="14"/>
  <c r="E113" i="14"/>
  <c r="E29" i="14"/>
  <c r="E92" i="14"/>
  <c r="E120" i="14"/>
  <c r="E36" i="14"/>
  <c r="E78" i="14"/>
  <c r="E99" i="14"/>
  <c r="J99" i="14"/>
  <c r="J36" i="14"/>
  <c r="J120" i="14"/>
  <c r="J78" i="14"/>
  <c r="G72" i="14"/>
  <c r="G30" i="14"/>
  <c r="G93" i="14"/>
  <c r="G114" i="14"/>
  <c r="E41" i="14"/>
  <c r="E104" i="14"/>
  <c r="E125" i="14"/>
  <c r="E83" i="14"/>
  <c r="J101" i="14"/>
  <c r="J122" i="14"/>
  <c r="J80" i="14"/>
  <c r="J38" i="14"/>
  <c r="G94" i="14"/>
  <c r="G73" i="14"/>
  <c r="G115" i="14"/>
  <c r="G31" i="14"/>
  <c r="G83" i="14"/>
  <c r="G104" i="14"/>
  <c r="G125" i="14"/>
  <c r="G41" i="14"/>
  <c r="J77" i="14"/>
  <c r="J98" i="14"/>
  <c r="J119" i="14"/>
  <c r="J35" i="14"/>
  <c r="G79" i="14"/>
  <c r="G121" i="14"/>
  <c r="G37" i="14"/>
  <c r="G100" i="14"/>
  <c r="G80" i="14"/>
  <c r="G122" i="14"/>
  <c r="G101" i="14"/>
  <c r="G38" i="14"/>
  <c r="J32" i="14"/>
  <c r="J74" i="14"/>
  <c r="J95" i="14"/>
  <c r="J116" i="14"/>
  <c r="E37" i="14"/>
  <c r="E121" i="14"/>
  <c r="E79" i="14"/>
  <c r="E100" i="14"/>
  <c r="V41" i="14"/>
  <c r="V83" i="14"/>
  <c r="V62" i="14"/>
  <c r="V125" i="14"/>
  <c r="V104" i="14"/>
  <c r="J53" i="14"/>
  <c r="J52" i="14"/>
  <c r="E63" i="14"/>
  <c r="E60" i="14"/>
  <c r="J55" i="14"/>
  <c r="G63" i="14"/>
  <c r="J51" i="14"/>
  <c r="G57" i="14"/>
  <c r="G59" i="14"/>
  <c r="J59" i="14"/>
  <c r="J57" i="14"/>
  <c r="E51" i="14"/>
  <c r="G58" i="14"/>
  <c r="G50" i="14"/>
  <c r="G71" i="14"/>
  <c r="G53" i="14"/>
  <c r="E62" i="14"/>
  <c r="E55" i="14"/>
  <c r="E52" i="14"/>
  <c r="J50" i="14"/>
  <c r="J71" i="14"/>
  <c r="J56" i="14"/>
  <c r="E53" i="14"/>
  <c r="G55" i="14"/>
  <c r="G52" i="14"/>
  <c r="J58" i="14"/>
  <c r="E57" i="14"/>
  <c r="E58" i="14"/>
  <c r="E61" i="14"/>
  <c r="G51" i="14"/>
  <c r="E56" i="14"/>
  <c r="E59" i="14"/>
  <c r="G60" i="14"/>
  <c r="G62" i="14"/>
  <c r="E71" i="14"/>
  <c r="E50" i="14"/>
  <c r="G56" i="14"/>
  <c r="G61" i="14"/>
  <c r="P15" i="14"/>
  <c r="U15" i="14"/>
  <c r="P9" i="14"/>
  <c r="R21" i="14"/>
  <c r="T32" i="3"/>
  <c r="T53" i="3" s="1"/>
  <c r="J19" i="14"/>
  <c r="R16" i="14"/>
  <c r="T33" i="3"/>
  <c r="T54" i="3" s="1"/>
  <c r="J20" i="14"/>
  <c r="P10" i="14"/>
  <c r="U8" i="14"/>
  <c r="U14" i="14"/>
  <c r="P11" i="14"/>
  <c r="U13" i="14"/>
  <c r="P20" i="14"/>
  <c r="P19" i="14"/>
  <c r="R9" i="14"/>
  <c r="P14" i="14"/>
  <c r="P16" i="14"/>
  <c r="P17" i="14"/>
  <c r="U17" i="14"/>
  <c r="P8" i="14"/>
  <c r="E1" i="14"/>
  <c r="R14" i="14"/>
  <c r="R19" i="14"/>
  <c r="P18" i="14"/>
  <c r="R11" i="14"/>
  <c r="R18" i="14"/>
  <c r="U10" i="14"/>
  <c r="U11" i="14"/>
  <c r="R13" i="14"/>
  <c r="T31" i="3"/>
  <c r="T52" i="3" s="1"/>
  <c r="J18" i="14"/>
  <c r="R15" i="14"/>
  <c r="R17" i="14"/>
  <c r="T34" i="3"/>
  <c r="T55" i="3" s="1"/>
  <c r="J21" i="14"/>
  <c r="R8" i="14"/>
  <c r="G1" i="14"/>
  <c r="P13" i="14"/>
  <c r="R20" i="14"/>
  <c r="R10" i="14"/>
  <c r="U9" i="14"/>
  <c r="P21" i="14"/>
  <c r="U16" i="14"/>
  <c r="V25" i="3"/>
  <c r="I25" i="3"/>
  <c r="O46" i="3" s="1"/>
  <c r="U114" i="14" l="1"/>
  <c r="U72" i="14"/>
  <c r="U51" i="14"/>
  <c r="U30" i="14"/>
  <c r="U93" i="14"/>
  <c r="U119" i="14"/>
  <c r="U77" i="14"/>
  <c r="U35" i="14"/>
  <c r="U56" i="14"/>
  <c r="U98" i="14"/>
  <c r="P99" i="14"/>
  <c r="P78" i="14"/>
  <c r="P120" i="14"/>
  <c r="P36" i="14"/>
  <c r="P57" i="14"/>
  <c r="R123" i="14"/>
  <c r="R102" i="14"/>
  <c r="R81" i="14"/>
  <c r="R60" i="14"/>
  <c r="R39" i="14"/>
  <c r="R98" i="14"/>
  <c r="R119" i="14"/>
  <c r="R56" i="14"/>
  <c r="R35" i="14"/>
  <c r="R77" i="14"/>
  <c r="J126" i="14"/>
  <c r="I126" i="14" s="1"/>
  <c r="J42" i="14"/>
  <c r="I42" i="14" s="1"/>
  <c r="J84" i="14"/>
  <c r="I84" i="14" s="1"/>
  <c r="J105" i="14"/>
  <c r="I105" i="14" s="1"/>
  <c r="P92" i="14"/>
  <c r="P71" i="14"/>
  <c r="P29" i="14"/>
  <c r="P113" i="14"/>
  <c r="P50" i="14"/>
  <c r="R38" i="14"/>
  <c r="R122" i="14"/>
  <c r="R101" i="14"/>
  <c r="R80" i="14"/>
  <c r="R59" i="14"/>
  <c r="U38" i="14"/>
  <c r="U80" i="14"/>
  <c r="U59" i="14"/>
  <c r="U101" i="14"/>
  <c r="U122" i="14"/>
  <c r="R121" i="14"/>
  <c r="R79" i="14"/>
  <c r="R100" i="14"/>
  <c r="R37" i="14"/>
  <c r="R58" i="14"/>
  <c r="R78" i="14"/>
  <c r="R57" i="14"/>
  <c r="R120" i="14"/>
  <c r="R36" i="14"/>
  <c r="R99" i="14"/>
  <c r="P80" i="14"/>
  <c r="P59" i="14"/>
  <c r="P101" i="14"/>
  <c r="P38" i="14"/>
  <c r="P122" i="14"/>
  <c r="J103" i="14"/>
  <c r="I103" i="14" s="1"/>
  <c r="J124" i="14"/>
  <c r="I124" i="14" s="1"/>
  <c r="J40" i="14"/>
  <c r="I40" i="14" s="1"/>
  <c r="J82" i="14"/>
  <c r="I82" i="14" s="1"/>
  <c r="U31" i="14"/>
  <c r="U73" i="14"/>
  <c r="U115" i="14"/>
  <c r="U94" i="14"/>
  <c r="U52" i="14"/>
  <c r="R52" i="14"/>
  <c r="R31" i="14"/>
  <c r="R73" i="14"/>
  <c r="R115" i="14"/>
  <c r="R94" i="14"/>
  <c r="R104" i="14"/>
  <c r="R83" i="14"/>
  <c r="R125" i="14"/>
  <c r="R62" i="14"/>
  <c r="R41" i="14"/>
  <c r="P116" i="14"/>
  <c r="P95" i="14"/>
  <c r="P74" i="14"/>
  <c r="P53" i="14"/>
  <c r="P32" i="14"/>
  <c r="P118" i="14"/>
  <c r="P76" i="14"/>
  <c r="P97" i="14"/>
  <c r="P55" i="14"/>
  <c r="P34" i="14"/>
  <c r="R40" i="14"/>
  <c r="R61" i="14"/>
  <c r="R103" i="14"/>
  <c r="R82" i="14"/>
  <c r="R124" i="14"/>
  <c r="P73" i="14"/>
  <c r="P52" i="14"/>
  <c r="P94" i="14"/>
  <c r="P115" i="14"/>
  <c r="P31" i="14"/>
  <c r="J125" i="14"/>
  <c r="I125" i="14" s="1"/>
  <c r="J41" i="14"/>
  <c r="I41" i="14" s="1"/>
  <c r="J83" i="14"/>
  <c r="I83" i="14" s="1"/>
  <c r="J104" i="14"/>
  <c r="I104" i="14" s="1"/>
  <c r="R97" i="14"/>
  <c r="R55" i="14"/>
  <c r="R76" i="14"/>
  <c r="R34" i="14"/>
  <c r="R118" i="14"/>
  <c r="P104" i="14"/>
  <c r="P125" i="14"/>
  <c r="P62" i="14"/>
  <c r="P41" i="14"/>
  <c r="P83" i="14"/>
  <c r="U76" i="14"/>
  <c r="U55" i="14"/>
  <c r="U118" i="14"/>
  <c r="U97" i="14"/>
  <c r="U34" i="14"/>
  <c r="R116" i="14"/>
  <c r="R74" i="14"/>
  <c r="R53" i="14"/>
  <c r="R32" i="14"/>
  <c r="R95" i="14"/>
  <c r="P123" i="14"/>
  <c r="P60" i="14"/>
  <c r="P102" i="14"/>
  <c r="P81" i="14"/>
  <c r="P39" i="14"/>
  <c r="U50" i="14"/>
  <c r="U71" i="14"/>
  <c r="U113" i="14"/>
  <c r="U92" i="14"/>
  <c r="U29" i="14"/>
  <c r="R92" i="14"/>
  <c r="R71" i="14"/>
  <c r="R29" i="14"/>
  <c r="R50" i="14"/>
  <c r="R113" i="14"/>
  <c r="J123" i="14"/>
  <c r="I123" i="14" s="1"/>
  <c r="J81" i="14"/>
  <c r="I81" i="14" s="1"/>
  <c r="J39" i="14"/>
  <c r="I39" i="14" s="1"/>
  <c r="J102" i="14"/>
  <c r="I102" i="14" s="1"/>
  <c r="P58" i="14"/>
  <c r="P100" i="14"/>
  <c r="P37" i="14"/>
  <c r="P121" i="14"/>
  <c r="P79" i="14"/>
  <c r="P35" i="14"/>
  <c r="P56" i="14"/>
  <c r="P98" i="14"/>
  <c r="P119" i="14"/>
  <c r="P77" i="14"/>
  <c r="R84" i="14"/>
  <c r="R42" i="14"/>
  <c r="R63" i="14"/>
  <c r="R105" i="14"/>
  <c r="R126" i="14"/>
  <c r="U121" i="14"/>
  <c r="U100" i="14"/>
  <c r="U79" i="14"/>
  <c r="U58" i="14"/>
  <c r="U37" i="14"/>
  <c r="R114" i="14"/>
  <c r="R72" i="14"/>
  <c r="R51" i="14"/>
  <c r="R93" i="14"/>
  <c r="R30" i="14"/>
  <c r="P114" i="14"/>
  <c r="P93" i="14"/>
  <c r="P51" i="14"/>
  <c r="P72" i="14"/>
  <c r="P30" i="14"/>
  <c r="P126" i="14"/>
  <c r="P42" i="14"/>
  <c r="P105" i="14"/>
  <c r="P84" i="14"/>
  <c r="P63" i="14"/>
  <c r="U95" i="14"/>
  <c r="U74" i="14"/>
  <c r="U116" i="14"/>
  <c r="U53" i="14"/>
  <c r="U32" i="14"/>
  <c r="P40" i="14"/>
  <c r="P82" i="14"/>
  <c r="P61" i="14"/>
  <c r="P103" i="14"/>
  <c r="P124" i="14"/>
  <c r="U57" i="14"/>
  <c r="U36" i="14"/>
  <c r="U120" i="14"/>
  <c r="U99" i="14"/>
  <c r="U78" i="14"/>
  <c r="T95" i="3"/>
  <c r="T74" i="3"/>
  <c r="T75" i="3"/>
  <c r="T96" i="3"/>
  <c r="T73" i="3"/>
  <c r="G107" i="14"/>
  <c r="G86" i="14"/>
  <c r="E86" i="14"/>
  <c r="E107" i="14"/>
  <c r="J61" i="14"/>
  <c r="G65" i="14"/>
  <c r="J63" i="14"/>
  <c r="J62" i="14"/>
  <c r="E44" i="14"/>
  <c r="G44" i="14"/>
  <c r="E65" i="14"/>
  <c r="J60" i="14"/>
  <c r="G23" i="14"/>
  <c r="R1" i="14"/>
  <c r="U21" i="14"/>
  <c r="T25" i="3"/>
  <c r="T88" i="3" s="1"/>
  <c r="K12" i="14"/>
  <c r="U18" i="14"/>
  <c r="U20" i="14"/>
  <c r="T94" i="3"/>
  <c r="E23" i="14"/>
  <c r="J1" i="14"/>
  <c r="P1" i="14"/>
  <c r="U19" i="14"/>
  <c r="T76" i="3"/>
  <c r="T97" i="3"/>
  <c r="V30" i="3"/>
  <c r="I30" i="3"/>
  <c r="O51" i="3" s="1"/>
  <c r="V23" i="3"/>
  <c r="I23" i="3"/>
  <c r="O44" i="3" s="1"/>
  <c r="V24" i="3"/>
  <c r="I24" i="3"/>
  <c r="O45" i="3" s="1"/>
  <c r="V27" i="3"/>
  <c r="I27" i="3"/>
  <c r="O48" i="3" s="1"/>
  <c r="V22" i="3"/>
  <c r="I22" i="3"/>
  <c r="O43" i="3" s="1"/>
  <c r="V29" i="3"/>
  <c r="I29" i="3"/>
  <c r="O50" i="3" s="1"/>
  <c r="V21" i="3"/>
  <c r="I21" i="3"/>
  <c r="O42" i="3" s="1"/>
  <c r="V28" i="3"/>
  <c r="I28" i="3"/>
  <c r="O49" i="3" s="1"/>
  <c r="V26" i="3"/>
  <c r="I26" i="3"/>
  <c r="O47" i="3" s="1"/>
  <c r="K75" i="14" l="1"/>
  <c r="I75" i="14" s="1"/>
  <c r="K96" i="14"/>
  <c r="I96" i="14" s="1"/>
  <c r="K117" i="14"/>
  <c r="I117" i="14" s="1"/>
  <c r="K33" i="14"/>
  <c r="I33" i="14" s="1"/>
  <c r="U84" i="14"/>
  <c r="T84" i="14" s="1"/>
  <c r="U105" i="14"/>
  <c r="T105" i="14" s="1"/>
  <c r="U63" i="14"/>
  <c r="T63" i="14" s="1"/>
  <c r="U126" i="14"/>
  <c r="T126" i="14" s="1"/>
  <c r="U42" i="14"/>
  <c r="T42" i="14" s="1"/>
  <c r="U83" i="14"/>
  <c r="T83" i="14" s="1"/>
  <c r="U62" i="14"/>
  <c r="T62" i="14" s="1"/>
  <c r="U104" i="14"/>
  <c r="T104" i="14" s="1"/>
  <c r="U125" i="14"/>
  <c r="T125" i="14" s="1"/>
  <c r="U41" i="14"/>
  <c r="T41" i="14" s="1"/>
  <c r="U102" i="14"/>
  <c r="T102" i="14" s="1"/>
  <c r="U81" i="14"/>
  <c r="T81" i="14" s="1"/>
  <c r="U60" i="14"/>
  <c r="T60" i="14" s="1"/>
  <c r="U39" i="14"/>
  <c r="T39" i="14" s="1"/>
  <c r="U123" i="14"/>
  <c r="T123" i="14" s="1"/>
  <c r="U82" i="14"/>
  <c r="T82" i="14" s="1"/>
  <c r="U61" i="14"/>
  <c r="T61" i="14" s="1"/>
  <c r="U124" i="14"/>
  <c r="T124" i="14" s="1"/>
  <c r="U40" i="14"/>
  <c r="T40" i="14" s="1"/>
  <c r="U103" i="14"/>
  <c r="T103" i="14" s="1"/>
  <c r="T67" i="3"/>
  <c r="T46" i="3"/>
  <c r="R107" i="14"/>
  <c r="P107" i="14"/>
  <c r="I60" i="14"/>
  <c r="I62" i="14"/>
  <c r="R86" i="14"/>
  <c r="P86" i="14"/>
  <c r="I61" i="14"/>
  <c r="I63" i="14"/>
  <c r="J65" i="14"/>
  <c r="K54" i="14"/>
  <c r="P44" i="14"/>
  <c r="J44" i="14"/>
  <c r="R44" i="14"/>
  <c r="P65" i="14"/>
  <c r="P23" i="14"/>
  <c r="R65" i="14"/>
  <c r="T26" i="3"/>
  <c r="T47" i="3" s="1"/>
  <c r="K13" i="14"/>
  <c r="T22" i="3"/>
  <c r="T64" i="3" s="1"/>
  <c r="K9" i="14"/>
  <c r="T30" i="3"/>
  <c r="T51" i="3" s="1"/>
  <c r="K17" i="14"/>
  <c r="T28" i="3"/>
  <c r="T49" i="3" s="1"/>
  <c r="K15" i="14"/>
  <c r="J23" i="14"/>
  <c r="T19" i="14"/>
  <c r="T18" i="14"/>
  <c r="T20" i="14"/>
  <c r="V12" i="14"/>
  <c r="R23" i="14"/>
  <c r="T21" i="14"/>
  <c r="T27" i="3"/>
  <c r="T48" i="3" s="1"/>
  <c r="K14" i="14"/>
  <c r="T21" i="3"/>
  <c r="T42" i="3" s="1"/>
  <c r="K8" i="14"/>
  <c r="T24" i="3"/>
  <c r="T45" i="3" s="1"/>
  <c r="K11" i="14"/>
  <c r="U1" i="14"/>
  <c r="T29" i="3"/>
  <c r="T92" i="3" s="1"/>
  <c r="K16" i="14"/>
  <c r="T23" i="3"/>
  <c r="T86" i="3" s="1"/>
  <c r="K10" i="14"/>
  <c r="O25" i="3"/>
  <c r="D12" i="14" s="1"/>
  <c r="C25" i="3"/>
  <c r="M88" i="3" s="1"/>
  <c r="T93" i="3" l="1"/>
  <c r="K118" i="14"/>
  <c r="I118" i="14" s="1"/>
  <c r="K97" i="14"/>
  <c r="I97" i="14" s="1"/>
  <c r="K34" i="14"/>
  <c r="I34" i="14" s="1"/>
  <c r="K76" i="14"/>
  <c r="I76" i="14" s="1"/>
  <c r="K73" i="14"/>
  <c r="I73" i="14" s="1"/>
  <c r="K115" i="14"/>
  <c r="I115" i="14" s="1"/>
  <c r="K94" i="14"/>
  <c r="I94" i="14" s="1"/>
  <c r="K31" i="14"/>
  <c r="I31" i="14" s="1"/>
  <c r="K79" i="14"/>
  <c r="I79" i="14" s="1"/>
  <c r="K100" i="14"/>
  <c r="I100" i="14" s="1"/>
  <c r="K121" i="14"/>
  <c r="I121" i="14" s="1"/>
  <c r="K37" i="14"/>
  <c r="I37" i="14" s="1"/>
  <c r="K99" i="14"/>
  <c r="I99" i="14" s="1"/>
  <c r="K78" i="14"/>
  <c r="I78" i="14" s="1"/>
  <c r="K120" i="14"/>
  <c r="I120" i="14" s="1"/>
  <c r="K36" i="14"/>
  <c r="I36" i="14" s="1"/>
  <c r="K116" i="14"/>
  <c r="I116" i="14" s="1"/>
  <c r="K32" i="14"/>
  <c r="I32" i="14" s="1"/>
  <c r="K95" i="14"/>
  <c r="I95" i="14" s="1"/>
  <c r="K74" i="14"/>
  <c r="I74" i="14" s="1"/>
  <c r="K101" i="14"/>
  <c r="I101" i="14" s="1"/>
  <c r="K122" i="14"/>
  <c r="I122" i="14" s="1"/>
  <c r="K80" i="14"/>
  <c r="I80" i="14" s="1"/>
  <c r="K38" i="14"/>
  <c r="I38" i="14" s="1"/>
  <c r="D117" i="14"/>
  <c r="C117" i="14" s="1"/>
  <c r="D75" i="14"/>
  <c r="C75" i="14" s="1"/>
  <c r="D33" i="14"/>
  <c r="C33" i="14" s="1"/>
  <c r="D96" i="14"/>
  <c r="C96" i="14" s="1"/>
  <c r="V33" i="14"/>
  <c r="T33" i="14" s="1"/>
  <c r="V117" i="14"/>
  <c r="T117" i="14" s="1"/>
  <c r="V96" i="14"/>
  <c r="T96" i="14" s="1"/>
  <c r="V75" i="14"/>
  <c r="T75" i="14" s="1"/>
  <c r="V54" i="14"/>
  <c r="T54" i="14" s="1"/>
  <c r="K29" i="14"/>
  <c r="K113" i="14"/>
  <c r="K92" i="14"/>
  <c r="I92" i="14" s="1"/>
  <c r="K30" i="14"/>
  <c r="I30" i="14" s="1"/>
  <c r="K72" i="14"/>
  <c r="I72" i="14" s="1"/>
  <c r="K93" i="14"/>
  <c r="I93" i="14" s="1"/>
  <c r="K114" i="14"/>
  <c r="I114" i="14" s="1"/>
  <c r="K77" i="14"/>
  <c r="I77" i="14" s="1"/>
  <c r="K35" i="14"/>
  <c r="I35" i="14" s="1"/>
  <c r="K98" i="14"/>
  <c r="I98" i="14" s="1"/>
  <c r="K119" i="14"/>
  <c r="I119" i="14" s="1"/>
  <c r="T68" i="3"/>
  <c r="T69" i="3"/>
  <c r="T90" i="3"/>
  <c r="T65" i="3"/>
  <c r="T87" i="3"/>
  <c r="T44" i="3"/>
  <c r="T66" i="3"/>
  <c r="T84" i="3"/>
  <c r="T63" i="3"/>
  <c r="T89" i="3"/>
  <c r="T70" i="3"/>
  <c r="T91" i="3"/>
  <c r="T85" i="3"/>
  <c r="T43" i="3"/>
  <c r="J86" i="14"/>
  <c r="J107" i="14"/>
  <c r="I54" i="14"/>
  <c r="K53" i="14"/>
  <c r="K50" i="14"/>
  <c r="I113" i="14" s="1"/>
  <c r="K71" i="14"/>
  <c r="K57" i="14"/>
  <c r="K59" i="14"/>
  <c r="U65" i="14"/>
  <c r="K52" i="14"/>
  <c r="K56" i="14"/>
  <c r="K58" i="14"/>
  <c r="K55" i="14"/>
  <c r="D54" i="14"/>
  <c r="K51" i="14"/>
  <c r="U44" i="14"/>
  <c r="V17" i="14"/>
  <c r="T50" i="3"/>
  <c r="V8" i="14"/>
  <c r="K1" i="14"/>
  <c r="V9" i="14"/>
  <c r="T71" i="3"/>
  <c r="V11" i="14"/>
  <c r="V10" i="14"/>
  <c r="V14" i="14"/>
  <c r="T12" i="14"/>
  <c r="V15" i="14"/>
  <c r="V13" i="14"/>
  <c r="V16" i="14"/>
  <c r="O12" i="14"/>
  <c r="T72" i="3"/>
  <c r="U23" i="14"/>
  <c r="M46" i="3"/>
  <c r="M67" i="3"/>
  <c r="C28" i="3"/>
  <c r="M91" i="3" s="1"/>
  <c r="O28" i="3"/>
  <c r="C32" i="3"/>
  <c r="M95" i="3" s="1"/>
  <c r="O32" i="3"/>
  <c r="O34" i="3"/>
  <c r="C34" i="3"/>
  <c r="M97" i="3" s="1"/>
  <c r="C21" i="3"/>
  <c r="M84" i="3" s="1"/>
  <c r="O21" i="3"/>
  <c r="D8" i="14" s="1"/>
  <c r="O33" i="3"/>
  <c r="C33" i="3"/>
  <c r="M96" i="3" s="1"/>
  <c r="O23" i="3"/>
  <c r="C23" i="3"/>
  <c r="M86" i="3" s="1"/>
  <c r="O30" i="3"/>
  <c r="C30" i="3"/>
  <c r="M93" i="3" s="1"/>
  <c r="C27" i="3"/>
  <c r="M90" i="3" s="1"/>
  <c r="O27" i="3"/>
  <c r="C22" i="3"/>
  <c r="M85" i="3" s="1"/>
  <c r="O22" i="3"/>
  <c r="O24" i="3"/>
  <c r="D11" i="14" s="1"/>
  <c r="C24" i="3"/>
  <c r="M87" i="3" s="1"/>
  <c r="C29" i="3"/>
  <c r="M92" i="3" s="1"/>
  <c r="O29" i="3"/>
  <c r="C26" i="3"/>
  <c r="M89" i="3" s="1"/>
  <c r="O26" i="3"/>
  <c r="C31" i="3"/>
  <c r="M94" i="3" s="1"/>
  <c r="O31" i="3"/>
  <c r="N25" i="3"/>
  <c r="D74" i="14" l="1"/>
  <c r="C74" i="14" s="1"/>
  <c r="D95" i="14"/>
  <c r="C95" i="14" s="1"/>
  <c r="D32" i="14"/>
  <c r="C32" i="14" s="1"/>
  <c r="D116" i="14"/>
  <c r="C116" i="14" s="1"/>
  <c r="V119" i="14"/>
  <c r="T119" i="14" s="1"/>
  <c r="V35" i="14"/>
  <c r="T35" i="14" s="1"/>
  <c r="V98" i="14"/>
  <c r="T98" i="14" s="1"/>
  <c r="V77" i="14"/>
  <c r="T77" i="14" s="1"/>
  <c r="V56" i="14"/>
  <c r="T56" i="14" s="1"/>
  <c r="V73" i="14"/>
  <c r="T73" i="14" s="1"/>
  <c r="V115" i="14"/>
  <c r="T115" i="14" s="1"/>
  <c r="V52" i="14"/>
  <c r="T52" i="14" s="1"/>
  <c r="V94" i="14"/>
  <c r="T94" i="14" s="1"/>
  <c r="V31" i="14"/>
  <c r="T31" i="14" s="1"/>
  <c r="V29" i="14"/>
  <c r="T29" i="14" s="1"/>
  <c r="V71" i="14"/>
  <c r="T71" i="14" s="1"/>
  <c r="V113" i="14"/>
  <c r="T113" i="14" s="1"/>
  <c r="V92" i="14"/>
  <c r="T92" i="14" s="1"/>
  <c r="V50" i="14"/>
  <c r="T50" i="14" s="1"/>
  <c r="O54" i="14"/>
  <c r="N54" i="14" s="1"/>
  <c r="O33" i="14"/>
  <c r="N33" i="14" s="1"/>
  <c r="O96" i="14"/>
  <c r="N96" i="14" s="1"/>
  <c r="O117" i="14"/>
  <c r="N117" i="14" s="1"/>
  <c r="O75" i="14"/>
  <c r="N75" i="14" s="1"/>
  <c r="V122" i="14"/>
  <c r="T122" i="14" s="1"/>
  <c r="V59" i="14"/>
  <c r="T59" i="14" s="1"/>
  <c r="V101" i="14"/>
  <c r="T101" i="14" s="1"/>
  <c r="V80" i="14"/>
  <c r="T80" i="14" s="1"/>
  <c r="V38" i="14"/>
  <c r="T38" i="14" s="1"/>
  <c r="V55" i="14"/>
  <c r="T55" i="14" s="1"/>
  <c r="V97" i="14"/>
  <c r="T97" i="14" s="1"/>
  <c r="V34" i="14"/>
  <c r="T34" i="14" s="1"/>
  <c r="V118" i="14"/>
  <c r="T118" i="14" s="1"/>
  <c r="V76" i="14"/>
  <c r="T76" i="14" s="1"/>
  <c r="V95" i="14"/>
  <c r="T95" i="14" s="1"/>
  <c r="V74" i="14"/>
  <c r="T74" i="14" s="1"/>
  <c r="V53" i="14"/>
  <c r="T53" i="14" s="1"/>
  <c r="V32" i="14"/>
  <c r="T32" i="14" s="1"/>
  <c r="V116" i="14"/>
  <c r="T116" i="14" s="1"/>
  <c r="V114" i="14"/>
  <c r="T114" i="14" s="1"/>
  <c r="V93" i="14"/>
  <c r="T93" i="14" s="1"/>
  <c r="V72" i="14"/>
  <c r="T72" i="14" s="1"/>
  <c r="V51" i="14"/>
  <c r="T51" i="14" s="1"/>
  <c r="V30" i="14"/>
  <c r="T30" i="14" s="1"/>
  <c r="V100" i="14"/>
  <c r="T100" i="14" s="1"/>
  <c r="V79" i="14"/>
  <c r="T79" i="14" s="1"/>
  <c r="V58" i="14"/>
  <c r="T58" i="14" s="1"/>
  <c r="V37" i="14"/>
  <c r="T37" i="14" s="1"/>
  <c r="V121" i="14"/>
  <c r="T121" i="14" s="1"/>
  <c r="D113" i="14"/>
  <c r="D92" i="14"/>
  <c r="D29" i="14"/>
  <c r="D50" i="14"/>
  <c r="V36" i="14"/>
  <c r="T36" i="14" s="1"/>
  <c r="V120" i="14"/>
  <c r="T120" i="14" s="1"/>
  <c r="V57" i="14"/>
  <c r="T57" i="14" s="1"/>
  <c r="V99" i="14"/>
  <c r="T99" i="14" s="1"/>
  <c r="V78" i="14"/>
  <c r="T78" i="14" s="1"/>
  <c r="I58" i="14"/>
  <c r="I57" i="14"/>
  <c r="U107" i="14"/>
  <c r="I51" i="14"/>
  <c r="I56" i="14"/>
  <c r="U86" i="14"/>
  <c r="C54" i="14"/>
  <c r="I52" i="14"/>
  <c r="I55" i="14"/>
  <c r="I53" i="14"/>
  <c r="I59" i="14"/>
  <c r="K65" i="14"/>
  <c r="I71" i="14"/>
  <c r="I65" i="14" s="1"/>
  <c r="D71" i="14"/>
  <c r="I50" i="14"/>
  <c r="K44" i="14"/>
  <c r="D53" i="14"/>
  <c r="N22" i="3"/>
  <c r="R85" i="3" s="1"/>
  <c r="D9" i="14"/>
  <c r="T9" i="14"/>
  <c r="N27" i="3"/>
  <c r="R48" i="3" s="1"/>
  <c r="D14" i="14"/>
  <c r="K23" i="14"/>
  <c r="I29" i="14"/>
  <c r="N26" i="3"/>
  <c r="R47" i="3" s="1"/>
  <c r="D13" i="14"/>
  <c r="T13" i="14"/>
  <c r="T10" i="14"/>
  <c r="V1" i="14"/>
  <c r="T8" i="14"/>
  <c r="O11" i="14"/>
  <c r="N23" i="3"/>
  <c r="R86" i="3" s="1"/>
  <c r="D10" i="14"/>
  <c r="N12" i="14"/>
  <c r="N31" i="3"/>
  <c r="R52" i="3" s="1"/>
  <c r="D18" i="14"/>
  <c r="T16" i="14"/>
  <c r="T14" i="14"/>
  <c r="T15" i="14"/>
  <c r="T11" i="14"/>
  <c r="N28" i="3"/>
  <c r="R91" i="3" s="1"/>
  <c r="D15" i="14"/>
  <c r="N33" i="3"/>
  <c r="R54" i="3" s="1"/>
  <c r="D20" i="14"/>
  <c r="O8" i="14"/>
  <c r="N29" i="3"/>
  <c r="R92" i="3" s="1"/>
  <c r="D16" i="14"/>
  <c r="N30" i="3"/>
  <c r="R72" i="3" s="1"/>
  <c r="D17" i="14"/>
  <c r="N34" i="3"/>
  <c r="R97" i="3" s="1"/>
  <c r="D21" i="14"/>
  <c r="N32" i="3"/>
  <c r="R74" i="3" s="1"/>
  <c r="D19" i="14"/>
  <c r="T17" i="14"/>
  <c r="R46" i="3"/>
  <c r="R88" i="3"/>
  <c r="R67" i="3"/>
  <c r="M55" i="3"/>
  <c r="M76" i="3"/>
  <c r="M51" i="3"/>
  <c r="M72" i="3"/>
  <c r="M44" i="3"/>
  <c r="M65" i="3"/>
  <c r="M54" i="3"/>
  <c r="M75" i="3"/>
  <c r="M52" i="3"/>
  <c r="M73" i="3"/>
  <c r="M43" i="3"/>
  <c r="M64" i="3"/>
  <c r="M49" i="3"/>
  <c r="M70" i="3"/>
  <c r="M50" i="3"/>
  <c r="M71" i="3"/>
  <c r="M45" i="3"/>
  <c r="M66" i="3"/>
  <c r="M53" i="3"/>
  <c r="M74" i="3"/>
  <c r="M47" i="3"/>
  <c r="M68" i="3"/>
  <c r="M48" i="3"/>
  <c r="M69" i="3"/>
  <c r="M42" i="3"/>
  <c r="M63" i="3"/>
  <c r="N24" i="3"/>
  <c r="N21" i="3"/>
  <c r="T13" i="15"/>
  <c r="U13" i="15" l="1"/>
  <c r="D105" i="14"/>
  <c r="C105" i="14" s="1"/>
  <c r="D84" i="14"/>
  <c r="C84" i="14" s="1"/>
  <c r="D42" i="14"/>
  <c r="C42" i="14" s="1"/>
  <c r="D126" i="14"/>
  <c r="C126" i="14" s="1"/>
  <c r="D98" i="14"/>
  <c r="C98" i="14" s="1"/>
  <c r="D77" i="14"/>
  <c r="C77" i="14" s="1"/>
  <c r="D35" i="14"/>
  <c r="C35" i="14" s="1"/>
  <c r="D119" i="14"/>
  <c r="C119" i="14" s="1"/>
  <c r="D100" i="14"/>
  <c r="C100" i="14" s="1"/>
  <c r="D79" i="14"/>
  <c r="C79" i="14" s="1"/>
  <c r="D37" i="14"/>
  <c r="C37" i="14" s="1"/>
  <c r="D121" i="14"/>
  <c r="C121" i="14" s="1"/>
  <c r="D93" i="14"/>
  <c r="C93" i="14" s="1"/>
  <c r="D114" i="14"/>
  <c r="C114" i="14" s="1"/>
  <c r="D30" i="14"/>
  <c r="C30" i="14" s="1"/>
  <c r="D72" i="14"/>
  <c r="C72" i="14" s="1"/>
  <c r="R64" i="3"/>
  <c r="D115" i="14"/>
  <c r="C115" i="14" s="1"/>
  <c r="D31" i="14"/>
  <c r="C31" i="14" s="1"/>
  <c r="D73" i="14"/>
  <c r="C73" i="14" s="1"/>
  <c r="D94" i="14"/>
  <c r="C94" i="14" s="1"/>
  <c r="O113" i="14"/>
  <c r="N113" i="14" s="1"/>
  <c r="O92" i="14"/>
  <c r="N92" i="14" s="1"/>
  <c r="O71" i="14"/>
  <c r="N71" i="14" s="1"/>
  <c r="O29" i="14"/>
  <c r="N29" i="14" s="1"/>
  <c r="O50" i="14"/>
  <c r="N50" i="14" s="1"/>
  <c r="O116" i="14"/>
  <c r="N116" i="14" s="1"/>
  <c r="O95" i="14"/>
  <c r="N95" i="14" s="1"/>
  <c r="O74" i="14"/>
  <c r="N74" i="14" s="1"/>
  <c r="O53" i="14"/>
  <c r="N53" i="14" s="1"/>
  <c r="O32" i="14"/>
  <c r="N32" i="14" s="1"/>
  <c r="D104" i="14"/>
  <c r="C104" i="14" s="1"/>
  <c r="D125" i="14"/>
  <c r="C125" i="14" s="1"/>
  <c r="D41" i="14"/>
  <c r="C41" i="14" s="1"/>
  <c r="D83" i="14"/>
  <c r="C83" i="14" s="1"/>
  <c r="R43" i="3"/>
  <c r="D78" i="14"/>
  <c r="C78" i="14" s="1"/>
  <c r="D120" i="14"/>
  <c r="C120" i="14" s="1"/>
  <c r="D36" i="14"/>
  <c r="C36" i="14" s="1"/>
  <c r="D99" i="14"/>
  <c r="C99" i="14" s="1"/>
  <c r="D34" i="14"/>
  <c r="C34" i="14" s="1"/>
  <c r="D118" i="14"/>
  <c r="C118" i="14" s="1"/>
  <c r="D76" i="14"/>
  <c r="C76" i="14" s="1"/>
  <c r="D97" i="14"/>
  <c r="C97" i="14" s="1"/>
  <c r="D40" i="14"/>
  <c r="C40" i="14" s="1"/>
  <c r="D82" i="14"/>
  <c r="C82" i="14" s="1"/>
  <c r="D124" i="14"/>
  <c r="C124" i="14" s="1"/>
  <c r="D103" i="14"/>
  <c r="C103" i="14" s="1"/>
  <c r="D102" i="14"/>
  <c r="C102" i="14" s="1"/>
  <c r="D39" i="14"/>
  <c r="C39" i="14" s="1"/>
  <c r="D81" i="14"/>
  <c r="C81" i="14" s="1"/>
  <c r="D123" i="14"/>
  <c r="C123" i="14" s="1"/>
  <c r="D122" i="14"/>
  <c r="C122" i="14" s="1"/>
  <c r="D38" i="14"/>
  <c r="C38" i="14" s="1"/>
  <c r="D101" i="14"/>
  <c r="C101" i="14" s="1"/>
  <c r="D80" i="14"/>
  <c r="C80" i="14" s="1"/>
  <c r="R68" i="3"/>
  <c r="R89" i="3"/>
  <c r="C92" i="14"/>
  <c r="R49" i="3"/>
  <c r="R65" i="3"/>
  <c r="R44" i="3"/>
  <c r="R93" i="3"/>
  <c r="R51" i="3"/>
  <c r="R69" i="3"/>
  <c r="R70" i="3"/>
  <c r="R55" i="3"/>
  <c r="R95" i="3"/>
  <c r="R90" i="3"/>
  <c r="R71" i="3"/>
  <c r="R53" i="3"/>
  <c r="R73" i="3"/>
  <c r="R50" i="3"/>
  <c r="R76" i="3"/>
  <c r="C53" i="14"/>
  <c r="I44" i="14"/>
  <c r="K107" i="14"/>
  <c r="I107" i="14"/>
  <c r="C113" i="14"/>
  <c r="I23" i="14"/>
  <c r="K86" i="14"/>
  <c r="I86" i="14"/>
  <c r="D58" i="14"/>
  <c r="T65" i="14"/>
  <c r="V65" i="14"/>
  <c r="D51" i="14"/>
  <c r="D60" i="14"/>
  <c r="D57" i="14"/>
  <c r="D55" i="14"/>
  <c r="C50" i="14"/>
  <c r="D61" i="14"/>
  <c r="D62" i="14"/>
  <c r="D52" i="14"/>
  <c r="D59" i="14"/>
  <c r="C71" i="14"/>
  <c r="D1" i="14"/>
  <c r="D56" i="14"/>
  <c r="D63" i="14"/>
  <c r="V44" i="14"/>
  <c r="C29" i="14"/>
  <c r="R94" i="3"/>
  <c r="V23" i="14"/>
  <c r="N8" i="14"/>
  <c r="O14" i="14"/>
  <c r="O20" i="14"/>
  <c r="O10" i="14"/>
  <c r="O19" i="14"/>
  <c r="O21" i="14"/>
  <c r="O17" i="14"/>
  <c r="R96" i="3"/>
  <c r="O15" i="14"/>
  <c r="R75" i="3"/>
  <c r="O16" i="14"/>
  <c r="N11" i="14"/>
  <c r="O13" i="14"/>
  <c r="O9" i="14"/>
  <c r="O18" i="14"/>
  <c r="T1" i="14"/>
  <c r="R42" i="3"/>
  <c r="R84" i="3"/>
  <c r="R63" i="3"/>
  <c r="R45" i="3"/>
  <c r="R87" i="3"/>
  <c r="R66" i="3"/>
  <c r="O126" i="14" l="1"/>
  <c r="N126" i="14" s="1"/>
  <c r="O42" i="14"/>
  <c r="N42" i="14" s="1"/>
  <c r="O105" i="14"/>
  <c r="N105" i="14" s="1"/>
  <c r="O84" i="14"/>
  <c r="N84" i="14" s="1"/>
  <c r="O63" i="14"/>
  <c r="N63" i="14" s="1"/>
  <c r="O35" i="14"/>
  <c r="N35" i="14" s="1"/>
  <c r="O56" i="14"/>
  <c r="N56" i="14" s="1"/>
  <c r="O98" i="14"/>
  <c r="N98" i="14" s="1"/>
  <c r="O119" i="14"/>
  <c r="N119" i="14" s="1"/>
  <c r="O77" i="14"/>
  <c r="N77" i="14" s="1"/>
  <c r="O60" i="14"/>
  <c r="N60" i="14" s="1"/>
  <c r="O39" i="14"/>
  <c r="N39" i="14" s="1"/>
  <c r="O123" i="14"/>
  <c r="N123" i="14" s="1"/>
  <c r="O102" i="14"/>
  <c r="N102" i="14" s="1"/>
  <c r="O81" i="14"/>
  <c r="N81" i="14" s="1"/>
  <c r="O30" i="14"/>
  <c r="N30" i="14" s="1"/>
  <c r="O114" i="14"/>
  <c r="N114" i="14" s="1"/>
  <c r="O51" i="14"/>
  <c r="N51" i="14" s="1"/>
  <c r="O93" i="14"/>
  <c r="N93" i="14" s="1"/>
  <c r="O72" i="14"/>
  <c r="N72" i="14" s="1"/>
  <c r="O99" i="14"/>
  <c r="N99" i="14" s="1"/>
  <c r="O78" i="14"/>
  <c r="N78" i="14" s="1"/>
  <c r="O57" i="14"/>
  <c r="N57" i="14" s="1"/>
  <c r="O120" i="14"/>
  <c r="N120" i="14" s="1"/>
  <c r="O36" i="14"/>
  <c r="N36" i="14" s="1"/>
  <c r="O103" i="14"/>
  <c r="N103" i="14" s="1"/>
  <c r="O40" i="14"/>
  <c r="N40" i="14" s="1"/>
  <c r="O82" i="14"/>
  <c r="N82" i="14" s="1"/>
  <c r="O61" i="14"/>
  <c r="N61" i="14" s="1"/>
  <c r="O124" i="14"/>
  <c r="N124" i="14" s="1"/>
  <c r="O94" i="14"/>
  <c r="N94" i="14" s="1"/>
  <c r="O73" i="14"/>
  <c r="N73" i="14" s="1"/>
  <c r="O31" i="14"/>
  <c r="N31" i="14" s="1"/>
  <c r="O52" i="14"/>
  <c r="N52" i="14" s="1"/>
  <c r="O115" i="14"/>
  <c r="N115" i="14" s="1"/>
  <c r="O125" i="14"/>
  <c r="N125" i="14" s="1"/>
  <c r="O104" i="14"/>
  <c r="N104" i="14" s="1"/>
  <c r="O62" i="14"/>
  <c r="N62" i="14" s="1"/>
  <c r="O41" i="14"/>
  <c r="N41" i="14" s="1"/>
  <c r="O83" i="14"/>
  <c r="N83" i="14" s="1"/>
  <c r="O118" i="14"/>
  <c r="N118" i="14" s="1"/>
  <c r="O76" i="14"/>
  <c r="N76" i="14" s="1"/>
  <c r="O34" i="14"/>
  <c r="N34" i="14" s="1"/>
  <c r="O97" i="14"/>
  <c r="N97" i="14" s="1"/>
  <c r="O55" i="14"/>
  <c r="N55" i="14" s="1"/>
  <c r="O80" i="14"/>
  <c r="N80" i="14" s="1"/>
  <c r="O59" i="14"/>
  <c r="N59" i="14" s="1"/>
  <c r="O38" i="14"/>
  <c r="N38" i="14" s="1"/>
  <c r="O101" i="14"/>
  <c r="N101" i="14" s="1"/>
  <c r="O122" i="14"/>
  <c r="N122" i="14" s="1"/>
  <c r="O37" i="14"/>
  <c r="N37" i="14" s="1"/>
  <c r="O121" i="14"/>
  <c r="N121" i="14" s="1"/>
  <c r="O100" i="14"/>
  <c r="N100" i="14" s="1"/>
  <c r="O79" i="14"/>
  <c r="N79" i="14" s="1"/>
  <c r="O58" i="14"/>
  <c r="N58" i="14" s="1"/>
  <c r="C62" i="14"/>
  <c r="T107" i="14"/>
  <c r="C60" i="14"/>
  <c r="V107" i="14"/>
  <c r="C61" i="14"/>
  <c r="C59" i="14"/>
  <c r="C51" i="14"/>
  <c r="V86" i="14"/>
  <c r="T86" i="14"/>
  <c r="T44" i="14"/>
  <c r="C58" i="14"/>
  <c r="C63" i="14"/>
  <c r="C52" i="14"/>
  <c r="T23" i="14"/>
  <c r="C56" i="14"/>
  <c r="C57" i="14"/>
  <c r="C55" i="14"/>
  <c r="D65" i="14"/>
  <c r="D44" i="14"/>
  <c r="C65" i="14"/>
  <c r="O1" i="14"/>
  <c r="N19" i="14"/>
  <c r="N9" i="14"/>
  <c r="N13" i="14"/>
  <c r="N20" i="14"/>
  <c r="N10" i="14"/>
  <c r="N17" i="14"/>
  <c r="N15" i="14"/>
  <c r="N18" i="14"/>
  <c r="N16" i="14"/>
  <c r="N21" i="14"/>
  <c r="N14" i="14"/>
  <c r="D23" i="14"/>
  <c r="S25" i="3"/>
  <c r="F25" i="3"/>
  <c r="N46" i="3" s="1"/>
  <c r="S32" i="3"/>
  <c r="F32" i="3"/>
  <c r="N53" i="3" s="1"/>
  <c r="S33" i="3"/>
  <c r="F33" i="3"/>
  <c r="N54" i="3" s="1"/>
  <c r="S34" i="3"/>
  <c r="F34" i="3"/>
  <c r="N55" i="3" s="1"/>
  <c r="S31" i="3"/>
  <c r="F31" i="3"/>
  <c r="N52" i="3" s="1"/>
  <c r="C44" i="14" l="1"/>
  <c r="C23" i="14"/>
  <c r="D86" i="14"/>
  <c r="C86" i="14"/>
  <c r="C107" i="14"/>
  <c r="D107" i="14"/>
  <c r="O44" i="14"/>
  <c r="N65" i="14"/>
  <c r="N1" i="14"/>
  <c r="O65" i="14"/>
  <c r="Q32" i="3"/>
  <c r="S74" i="3" s="1"/>
  <c r="H19" i="14"/>
  <c r="Q33" i="3"/>
  <c r="S75" i="3" s="1"/>
  <c r="H20" i="14"/>
  <c r="Q25" i="3"/>
  <c r="S46" i="3" s="1"/>
  <c r="H12" i="14"/>
  <c r="O23" i="14"/>
  <c r="Q31" i="3"/>
  <c r="S52" i="3" s="1"/>
  <c r="H18" i="14"/>
  <c r="Q34" i="3"/>
  <c r="S97" i="3" s="1"/>
  <c r="H21" i="14"/>
  <c r="S24" i="3"/>
  <c r="F24" i="3"/>
  <c r="N45" i="3" s="1"/>
  <c r="S30" i="3"/>
  <c r="S21" i="3"/>
  <c r="F21" i="3"/>
  <c r="N42" i="3" s="1"/>
  <c r="S26" i="3"/>
  <c r="F26" i="3"/>
  <c r="N47" i="3" s="1"/>
  <c r="S22" i="3"/>
  <c r="F22" i="3"/>
  <c r="N43" i="3" s="1"/>
  <c r="S23" i="3"/>
  <c r="F23" i="3"/>
  <c r="N44" i="3" s="1"/>
  <c r="S27" i="3"/>
  <c r="F27" i="3"/>
  <c r="N48" i="3" s="1"/>
  <c r="S29" i="3"/>
  <c r="F29" i="3"/>
  <c r="N50" i="3" s="1"/>
  <c r="S28" i="3"/>
  <c r="F28" i="3"/>
  <c r="N49" i="3" s="1"/>
  <c r="H125" i="14" l="1"/>
  <c r="F125" i="14" s="1"/>
  <c r="H41" i="14"/>
  <c r="F41" i="14" s="1"/>
  <c r="H104" i="14"/>
  <c r="F104" i="14" s="1"/>
  <c r="H83" i="14"/>
  <c r="F83" i="14" s="1"/>
  <c r="H39" i="14"/>
  <c r="F39" i="14" s="1"/>
  <c r="H81" i="14"/>
  <c r="F81" i="14" s="1"/>
  <c r="H123" i="14"/>
  <c r="F123" i="14" s="1"/>
  <c r="H102" i="14"/>
  <c r="F102" i="14" s="1"/>
  <c r="H103" i="14"/>
  <c r="F103" i="14" s="1"/>
  <c r="H124" i="14"/>
  <c r="F124" i="14" s="1"/>
  <c r="H82" i="14"/>
  <c r="F82" i="14" s="1"/>
  <c r="H40" i="14"/>
  <c r="F40" i="14" s="1"/>
  <c r="H42" i="14"/>
  <c r="F42" i="14" s="1"/>
  <c r="H126" i="14"/>
  <c r="F126" i="14" s="1"/>
  <c r="H84" i="14"/>
  <c r="F84" i="14" s="1"/>
  <c r="H105" i="14"/>
  <c r="F105" i="14" s="1"/>
  <c r="H96" i="14"/>
  <c r="F96" i="14" s="1"/>
  <c r="H75" i="14"/>
  <c r="F75" i="14" s="1"/>
  <c r="H117" i="14"/>
  <c r="F117" i="14" s="1"/>
  <c r="H33" i="14"/>
  <c r="F33" i="14" s="1"/>
  <c r="S76" i="3"/>
  <c r="S55" i="3"/>
  <c r="S53" i="3"/>
  <c r="S95" i="3"/>
  <c r="S73" i="3"/>
  <c r="S96" i="3"/>
  <c r="S94" i="3"/>
  <c r="S54" i="3"/>
  <c r="N44" i="14"/>
  <c r="N23" i="14"/>
  <c r="N86" i="14"/>
  <c r="O86" i="14"/>
  <c r="O107" i="14"/>
  <c r="N107" i="14"/>
  <c r="H63" i="14"/>
  <c r="H60" i="14"/>
  <c r="H62" i="14"/>
  <c r="H61" i="14"/>
  <c r="H54" i="14"/>
  <c r="Q27" i="3"/>
  <c r="S90" i="3" s="1"/>
  <c r="H14" i="14"/>
  <c r="Q30" i="3"/>
  <c r="S93" i="3" s="1"/>
  <c r="H17" i="14"/>
  <c r="S20" i="14"/>
  <c r="Q21" i="3"/>
  <c r="S84" i="3" s="1"/>
  <c r="H8" i="14"/>
  <c r="Q23" i="3"/>
  <c r="S65" i="3" s="1"/>
  <c r="H10" i="14"/>
  <c r="S21" i="14"/>
  <c r="Q28" i="3"/>
  <c r="S70" i="3" s="1"/>
  <c r="H15" i="14"/>
  <c r="Q22" i="3"/>
  <c r="S43" i="3" s="1"/>
  <c r="H9" i="14"/>
  <c r="S88" i="3"/>
  <c r="S19" i="14"/>
  <c r="S12" i="14"/>
  <c r="Q24" i="3"/>
  <c r="S66" i="3" s="1"/>
  <c r="H11" i="14"/>
  <c r="S67" i="3"/>
  <c r="S18" i="14"/>
  <c r="Q29" i="3"/>
  <c r="S92" i="3" s="1"/>
  <c r="H16" i="14"/>
  <c r="Q26" i="3"/>
  <c r="S47" i="3" s="1"/>
  <c r="H13" i="14"/>
  <c r="C18" i="14"/>
  <c r="I15" i="14"/>
  <c r="C11" i="14"/>
  <c r="F19" i="14"/>
  <c r="C10" i="14"/>
  <c r="C19" i="14"/>
  <c r="C16" i="14"/>
  <c r="I21" i="14"/>
  <c r="C9" i="14"/>
  <c r="I14" i="14"/>
  <c r="C14" i="14"/>
  <c r="I18" i="14"/>
  <c r="F21" i="14"/>
  <c r="C15" i="14"/>
  <c r="C8" i="14"/>
  <c r="C17" i="14"/>
  <c r="C20" i="14"/>
  <c r="F18" i="14"/>
  <c r="I19" i="14"/>
  <c r="I9" i="14"/>
  <c r="I12" i="14"/>
  <c r="F12" i="14"/>
  <c r="F20" i="14"/>
  <c r="I17" i="14"/>
  <c r="C13" i="14"/>
  <c r="C21" i="14"/>
  <c r="C12" i="14"/>
  <c r="S33" i="14" l="1"/>
  <c r="Q33" i="14" s="1"/>
  <c r="S54" i="14"/>
  <c r="Q54" i="14" s="1"/>
  <c r="S75" i="14"/>
  <c r="Q75" i="14" s="1"/>
  <c r="S117" i="14"/>
  <c r="Q117" i="14" s="1"/>
  <c r="S96" i="14"/>
  <c r="Q96" i="14" s="1"/>
  <c r="S40" i="14"/>
  <c r="Q40" i="14" s="1"/>
  <c r="S124" i="14"/>
  <c r="Q124" i="14" s="1"/>
  <c r="S61" i="14"/>
  <c r="Q61" i="14" s="1"/>
  <c r="S103" i="14"/>
  <c r="Q103" i="14" s="1"/>
  <c r="S82" i="14"/>
  <c r="Q82" i="14" s="1"/>
  <c r="H77" i="14"/>
  <c r="F77" i="14" s="1"/>
  <c r="H98" i="14"/>
  <c r="F98" i="14" s="1"/>
  <c r="H119" i="14"/>
  <c r="F119" i="14" s="1"/>
  <c r="H35" i="14"/>
  <c r="F35" i="14" s="1"/>
  <c r="H118" i="14"/>
  <c r="F118" i="14" s="1"/>
  <c r="H34" i="14"/>
  <c r="F34" i="14" s="1"/>
  <c r="H76" i="14"/>
  <c r="F76" i="14" s="1"/>
  <c r="H97" i="14"/>
  <c r="F97" i="14" s="1"/>
  <c r="S42" i="14"/>
  <c r="Q42" i="14" s="1"/>
  <c r="S126" i="14"/>
  <c r="Q126" i="14" s="1"/>
  <c r="S105" i="14"/>
  <c r="Q105" i="14" s="1"/>
  <c r="S63" i="14"/>
  <c r="Q63" i="14" s="1"/>
  <c r="S84" i="14"/>
  <c r="Q84" i="14" s="1"/>
  <c r="H37" i="14"/>
  <c r="F37" i="14" s="1"/>
  <c r="H79" i="14"/>
  <c r="F79" i="14" s="1"/>
  <c r="H100" i="14"/>
  <c r="F100" i="14" s="1"/>
  <c r="H121" i="14"/>
  <c r="F121" i="14" s="1"/>
  <c r="H94" i="14"/>
  <c r="F94" i="14" s="1"/>
  <c r="H73" i="14"/>
  <c r="F73" i="14" s="1"/>
  <c r="H115" i="14"/>
  <c r="F115" i="14" s="1"/>
  <c r="H31" i="14"/>
  <c r="F31" i="14" s="1"/>
  <c r="H72" i="14"/>
  <c r="F72" i="14" s="1"/>
  <c r="H30" i="14"/>
  <c r="F30" i="14" s="1"/>
  <c r="H93" i="14"/>
  <c r="F93" i="14" s="1"/>
  <c r="H114" i="14"/>
  <c r="F114" i="14" s="1"/>
  <c r="H120" i="14"/>
  <c r="F120" i="14" s="1"/>
  <c r="H36" i="14"/>
  <c r="F36" i="14" s="1"/>
  <c r="H99" i="14"/>
  <c r="F99" i="14" s="1"/>
  <c r="H78" i="14"/>
  <c r="F78" i="14" s="1"/>
  <c r="S102" i="14"/>
  <c r="Q102" i="14" s="1"/>
  <c r="S123" i="14"/>
  <c r="Q123" i="14" s="1"/>
  <c r="S39" i="14"/>
  <c r="Q39" i="14" s="1"/>
  <c r="S81" i="14"/>
  <c r="Q81" i="14" s="1"/>
  <c r="S60" i="14"/>
  <c r="Q60" i="14" s="1"/>
  <c r="H113" i="14"/>
  <c r="H92" i="14"/>
  <c r="H29" i="14"/>
  <c r="H95" i="14"/>
  <c r="F95" i="14" s="1"/>
  <c r="H74" i="14"/>
  <c r="F74" i="14" s="1"/>
  <c r="H32" i="14"/>
  <c r="F32" i="14" s="1"/>
  <c r="H116" i="14"/>
  <c r="F116" i="14" s="1"/>
  <c r="S83" i="14"/>
  <c r="Q83" i="14" s="1"/>
  <c r="S62" i="14"/>
  <c r="Q62" i="14" s="1"/>
  <c r="S125" i="14"/>
  <c r="Q125" i="14" s="1"/>
  <c r="S104" i="14"/>
  <c r="Q104" i="14" s="1"/>
  <c r="S41" i="14"/>
  <c r="Q41" i="14" s="1"/>
  <c r="H80" i="14"/>
  <c r="F80" i="14" s="1"/>
  <c r="H101" i="14"/>
  <c r="F101" i="14" s="1"/>
  <c r="H122" i="14"/>
  <c r="F122" i="14" s="1"/>
  <c r="H38" i="14"/>
  <c r="F38" i="14" s="1"/>
  <c r="S48" i="3"/>
  <c r="S64" i="3"/>
  <c r="S86" i="3"/>
  <c r="S44" i="3"/>
  <c r="S69" i="3"/>
  <c r="S87" i="3"/>
  <c r="S49" i="3"/>
  <c r="S89" i="3"/>
  <c r="S91" i="3"/>
  <c r="S71" i="3"/>
  <c r="S50" i="3"/>
  <c r="S72" i="3"/>
  <c r="S51" i="3"/>
  <c r="S85" i="3"/>
  <c r="S42" i="3"/>
  <c r="F63" i="14"/>
  <c r="F60" i="14"/>
  <c r="F54" i="14"/>
  <c r="F61" i="14"/>
  <c r="F62" i="14"/>
  <c r="F11" i="14"/>
  <c r="H55" i="14"/>
  <c r="H52" i="14"/>
  <c r="H57" i="14"/>
  <c r="H59" i="14"/>
  <c r="H56" i="14"/>
  <c r="H58" i="14"/>
  <c r="F17" i="14"/>
  <c r="H51" i="14"/>
  <c r="H71" i="14"/>
  <c r="H50" i="14"/>
  <c r="H53" i="14"/>
  <c r="S9" i="14"/>
  <c r="S45" i="3"/>
  <c r="S11" i="14"/>
  <c r="Q20" i="14"/>
  <c r="S13" i="14"/>
  <c r="S15" i="14"/>
  <c r="F9" i="14"/>
  <c r="F13" i="14"/>
  <c r="S68" i="3"/>
  <c r="S16" i="14"/>
  <c r="Q12" i="14"/>
  <c r="S17" i="14"/>
  <c r="S63" i="3"/>
  <c r="Q21" i="14"/>
  <c r="S8" i="14"/>
  <c r="H1" i="14"/>
  <c r="Q19" i="14"/>
  <c r="S10" i="14"/>
  <c r="S14" i="14"/>
  <c r="F15" i="14"/>
  <c r="Q18" i="14"/>
  <c r="C1" i="14"/>
  <c r="F10" i="14"/>
  <c r="F14" i="14"/>
  <c r="I20" i="14"/>
  <c r="I11" i="14"/>
  <c r="F8" i="14"/>
  <c r="I13" i="14"/>
  <c r="I16" i="14"/>
  <c r="I8" i="14"/>
  <c r="I10" i="14"/>
  <c r="F16" i="14"/>
  <c r="D12" i="21" l="1"/>
  <c r="F113" i="14"/>
  <c r="S57" i="14"/>
  <c r="Q57" i="14" s="1"/>
  <c r="S78" i="14"/>
  <c r="Q78" i="14" s="1"/>
  <c r="S99" i="14"/>
  <c r="Q99" i="14" s="1"/>
  <c r="S36" i="14"/>
  <c r="Q36" i="14" s="1"/>
  <c r="S120" i="14"/>
  <c r="Q120" i="14" s="1"/>
  <c r="S97" i="14"/>
  <c r="Q97" i="14" s="1"/>
  <c r="S76" i="14"/>
  <c r="Q76" i="14" s="1"/>
  <c r="S55" i="14"/>
  <c r="Q55" i="14" s="1"/>
  <c r="S34" i="14"/>
  <c r="Q34" i="14" s="1"/>
  <c r="S118" i="14"/>
  <c r="Q118" i="14" s="1"/>
  <c r="S31" i="14"/>
  <c r="Q31" i="14" s="1"/>
  <c r="S115" i="14"/>
  <c r="Q115" i="14" s="1"/>
  <c r="S52" i="14"/>
  <c r="Q52" i="14" s="1"/>
  <c r="S73" i="14"/>
  <c r="Q73" i="14" s="1"/>
  <c r="S94" i="14"/>
  <c r="Q94" i="14" s="1"/>
  <c r="S71" i="14"/>
  <c r="Q71" i="14" s="1"/>
  <c r="S50" i="14"/>
  <c r="Q50" i="14" s="1"/>
  <c r="S113" i="14"/>
  <c r="Q113" i="14" s="1"/>
  <c r="S92" i="14"/>
  <c r="Q92" i="14" s="1"/>
  <c r="S29" i="14"/>
  <c r="Q29" i="14" s="1"/>
  <c r="S51" i="14"/>
  <c r="Q51" i="14" s="1"/>
  <c r="S93" i="14"/>
  <c r="Q93" i="14" s="1"/>
  <c r="S72" i="14"/>
  <c r="Q72" i="14" s="1"/>
  <c r="S30" i="14"/>
  <c r="Q30" i="14" s="1"/>
  <c r="S114" i="14"/>
  <c r="Q114" i="14" s="1"/>
  <c r="S98" i="14"/>
  <c r="Q98" i="14" s="1"/>
  <c r="S35" i="14"/>
  <c r="Q35" i="14" s="1"/>
  <c r="S77" i="14"/>
  <c r="Q77" i="14" s="1"/>
  <c r="S56" i="14"/>
  <c r="Q56" i="14" s="1"/>
  <c r="S119" i="14"/>
  <c r="Q119" i="14" s="1"/>
  <c r="S116" i="14"/>
  <c r="Q116" i="14" s="1"/>
  <c r="S32" i="14"/>
  <c r="Q32" i="14" s="1"/>
  <c r="S53" i="14"/>
  <c r="Q53" i="14" s="1"/>
  <c r="S95" i="14"/>
  <c r="Q95" i="14" s="1"/>
  <c r="S74" i="14"/>
  <c r="Q74" i="14" s="1"/>
  <c r="S38" i="14"/>
  <c r="Q38" i="14" s="1"/>
  <c r="S80" i="14"/>
  <c r="Q80" i="14" s="1"/>
  <c r="S122" i="14"/>
  <c r="Q122" i="14" s="1"/>
  <c r="S101" i="14"/>
  <c r="Q101" i="14" s="1"/>
  <c r="S59" i="14"/>
  <c r="Q59" i="14" s="1"/>
  <c r="S121" i="14"/>
  <c r="Q121" i="14" s="1"/>
  <c r="S100" i="14"/>
  <c r="Q100" i="14" s="1"/>
  <c r="S79" i="14"/>
  <c r="Q79" i="14" s="1"/>
  <c r="S58" i="14"/>
  <c r="Q58" i="14" s="1"/>
  <c r="S37" i="14"/>
  <c r="Q37" i="14" s="1"/>
  <c r="F58" i="14"/>
  <c r="F59" i="14"/>
  <c r="F55" i="14"/>
  <c r="F56" i="14"/>
  <c r="F52" i="14"/>
  <c r="F51" i="14"/>
  <c r="F92" i="14"/>
  <c r="F57" i="14"/>
  <c r="F53" i="14"/>
  <c r="H44" i="14"/>
  <c r="F50" i="14"/>
  <c r="H65" i="14"/>
  <c r="F71" i="14"/>
  <c r="F65" i="14" s="1"/>
  <c r="S1" i="14"/>
  <c r="Q8" i="14"/>
  <c r="Q16" i="14"/>
  <c r="Q11" i="14"/>
  <c r="Q13" i="14"/>
  <c r="Q14" i="14"/>
  <c r="Q10" i="14"/>
  <c r="Q17" i="14"/>
  <c r="Q15" i="14"/>
  <c r="F1" i="14"/>
  <c r="F29" i="14"/>
  <c r="H23" i="14"/>
  <c r="Q9" i="14"/>
  <c r="I1" i="14"/>
  <c r="F44" i="14" l="1"/>
  <c r="F23" i="14"/>
  <c r="H107" i="14"/>
  <c r="F107" i="14"/>
  <c r="F86" i="14"/>
  <c r="H86" i="14"/>
  <c r="S65" i="14"/>
  <c r="Q65" i="14"/>
  <c r="S44" i="14"/>
  <c r="Q1" i="14"/>
  <c r="S23" i="14"/>
  <c r="S107" i="14" l="1"/>
  <c r="S86" i="14"/>
  <c r="Q86" i="14"/>
  <c r="Q23" i="14"/>
  <c r="Q107" i="14"/>
  <c r="Q44" i="14"/>
  <c r="AE13" i="15"/>
  <c r="D10" i="21" s="1"/>
  <c r="AE23" i="15" l="1"/>
  <c r="AE25" i="15" l="1"/>
  <c r="D22" i="21" s="1"/>
  <c r="D21" i="21"/>
</calcChain>
</file>

<file path=xl/sharedStrings.xml><?xml version="1.0" encoding="utf-8"?>
<sst xmlns="http://schemas.openxmlformats.org/spreadsheetml/2006/main" count="3811" uniqueCount="392">
  <si>
    <t>PACIFIC CROSS</t>
  </si>
  <si>
    <t>Guideline:</t>
  </si>
  <si>
    <t>Plan</t>
  </si>
  <si>
    <t>Core</t>
  </si>
  <si>
    <t>Core_wOP</t>
  </si>
  <si>
    <t>Pulse</t>
  </si>
  <si>
    <t>Complete</t>
  </si>
  <si>
    <t>Treatment Area</t>
  </si>
  <si>
    <t>UScover / WW excl. UScover</t>
  </si>
  <si>
    <t>Main Benefit</t>
  </si>
  <si>
    <t>Inpatient</t>
  </si>
  <si>
    <t>O</t>
  </si>
  <si>
    <t>Outpatient</t>
  </si>
  <si>
    <t>x, ($3000 option)</t>
  </si>
  <si>
    <t>Optional Benefit</t>
  </si>
  <si>
    <t>Maternity</t>
  </si>
  <si>
    <t>x</t>
  </si>
  <si>
    <t>Optional</t>
  </si>
  <si>
    <t>Dental Care</t>
  </si>
  <si>
    <t>Optical Care</t>
  </si>
  <si>
    <t>Optional Discount</t>
  </si>
  <si>
    <t>Deductible</t>
  </si>
  <si>
    <t>Nil</t>
  </si>
  <si>
    <t>Semi-Private Room (HK): Available to HongKong Residence only</t>
  </si>
  <si>
    <t>Pacific Cross PrimaryCare Plan Quotation</t>
  </si>
  <si>
    <t>Policyholder Name</t>
  </si>
  <si>
    <t>Policy Effective Date</t>
  </si>
  <si>
    <t>Quotation Date</t>
  </si>
  <si>
    <t>Valid until</t>
  </si>
  <si>
    <t>Name</t>
  </si>
  <si>
    <t>Plan Description</t>
  </si>
  <si>
    <t>Final Premium</t>
  </si>
  <si>
    <t>Total</t>
  </si>
  <si>
    <t>Annual Premium</t>
  </si>
  <si>
    <t>Semi-annual Premium</t>
  </si>
  <si>
    <t>Note:</t>
  </si>
  <si>
    <t>1)</t>
  </si>
  <si>
    <t>Quotation Validity: This quotation is valid for thirty (30) days from the quotation date, provided there is no change in the information submitted, including but not limited to age, country of residence, area of cover, plan selection, deductible, optional benefits and underwriting status.</t>
  </si>
  <si>
    <t>2)</t>
  </si>
  <si>
    <t>Age / Premium basis: Premiums are calculated based on each insured person’s age on the Policy Effective Date. If an insured person’s age changes before policy inception, or if the Policy Effective Date is changed, the premium may be recalculated based on the applicable age band and rate table.</t>
  </si>
  <si>
    <t>3)</t>
  </si>
  <si>
    <t>Underwriting / final acceptance: This quotation is indicative and for reference only. Final premium and coverage are subject to underwriting assessment and Pacific Cross’ acceptance, and may change due to age change, medical loading, exclusions, or decline of cover.</t>
  </si>
  <si>
    <t>Please selection for main plan</t>
  </si>
  <si>
    <t>Please select for optional benefit plan</t>
  </si>
  <si>
    <t>Error</t>
  </si>
  <si>
    <t>Please double check if red box appear</t>
  </si>
  <si>
    <t>Pacific Cross PrimaryCare Plan Quote Tool - Personal</t>
  </si>
  <si>
    <t>SPR Option is just available for Hong Kong Resident</t>
  </si>
  <si>
    <t>Nil Option for Deductible is not available for Core Plan</t>
  </si>
  <si>
    <t>HC Option is not available for US cover and outside APAC</t>
  </si>
  <si>
    <t>Maternity Benefit is just available for Female 18-45 year olds of Pulse/Complete Plan</t>
  </si>
  <si>
    <t>Dental Benefit is just available for Pulse/Complete Plan</t>
  </si>
  <si>
    <t>Vision Benefit is just available for Pulse/Complete Plan</t>
  </si>
  <si>
    <t>Family members</t>
  </si>
  <si>
    <t>Family discount</t>
  </si>
  <si>
    <t>Vlookup(age-band, indirect(plan selection) for Core, Core_wOP, Pulse, Complete Premium</t>
  </si>
  <si>
    <t>For the Relationship, one Policyholder must be selected and we can only accept 1 Policyholder</t>
  </si>
  <si>
    <t>PREMIUM</t>
  </si>
  <si>
    <t>OPTIONAL PREMIUM</t>
  </si>
  <si>
    <t>Relationship</t>
  </si>
  <si>
    <t>Age</t>
  </si>
  <si>
    <t>Gender</t>
  </si>
  <si>
    <t>Age-band</t>
  </si>
  <si>
    <t>Country of residence</t>
  </si>
  <si>
    <t>Zone</t>
  </si>
  <si>
    <t>Worldwide USA cover</t>
  </si>
  <si>
    <t>Plan selection</t>
  </si>
  <si>
    <t>Pricing Zone</t>
  </si>
  <si>
    <t>SPR Options</t>
  </si>
  <si>
    <t>SPR Check</t>
  </si>
  <si>
    <t>DED CHECK</t>
  </si>
  <si>
    <t>HC Options</t>
  </si>
  <si>
    <t>HC CHECK</t>
  </si>
  <si>
    <t>Premium</t>
  </si>
  <si>
    <t>Premium after discount</t>
  </si>
  <si>
    <t>Maternity Options</t>
  </si>
  <si>
    <t>Maternity 
Premium</t>
  </si>
  <si>
    <t>Dental Options</t>
  </si>
  <si>
    <t>Dental Premium</t>
  </si>
  <si>
    <t>Optical Options</t>
  </si>
  <si>
    <t>Vision Premium</t>
  </si>
  <si>
    <t>IP Option: R&amp;B - Deductible - Highcost option</t>
  </si>
  <si>
    <t>Table Name Look-up</t>
  </si>
  <si>
    <t>Prem look-up (IP/OP):
Core &gt;&gt; IP, 
Core_wOP, Pulse, Complete &gt;&gt; Total IP/OP</t>
  </si>
  <si>
    <t>Mat Age-band</t>
  </si>
  <si>
    <t>A</t>
  </si>
  <si>
    <t>Policyholder</t>
  </si>
  <si>
    <t>M</t>
  </si>
  <si>
    <t>Hong Kong</t>
  </si>
  <si>
    <t>Y</t>
  </si>
  <si>
    <t>N</t>
  </si>
  <si>
    <t>B</t>
  </si>
  <si>
    <t>Spouse</t>
  </si>
  <si>
    <t>F</t>
  </si>
  <si>
    <t>C</t>
  </si>
  <si>
    <t>Child</t>
  </si>
  <si>
    <t>D</t>
  </si>
  <si>
    <t>Mat_10k</t>
  </si>
  <si>
    <t>E</t>
  </si>
  <si>
    <t>Parent</t>
  </si>
  <si>
    <t>Note</t>
  </si>
  <si>
    <t>Semi-annual charge</t>
  </si>
  <si>
    <t>This quotation is for reference only. The final premium is subject to underwriting &amp; age, which may result in premium change (due to age change), medical loadings, exclusions, or declination of coverage.</t>
  </si>
  <si>
    <t>You may select "Other (excluding sanctioned countries)" for rest of the world pricing.</t>
  </si>
  <si>
    <t>4)</t>
  </si>
  <si>
    <t>For age 71 and above, health check is required with application form.</t>
  </si>
  <si>
    <t>If the alert options is "Not available", please select No (N)</t>
  </si>
  <si>
    <t>Region</t>
  </si>
  <si>
    <t>Optional Inpatient benefits</t>
  </si>
  <si>
    <t>Mat_5k</t>
  </si>
  <si>
    <t>Look-up</t>
  </si>
  <si>
    <t>Final Premium (exc.Mat)</t>
  </si>
  <si>
    <t>0-18</t>
  </si>
  <si>
    <t>19-25</t>
  </si>
  <si>
    <t>26-30</t>
  </si>
  <si>
    <t>31-35</t>
  </si>
  <si>
    <t>36-40</t>
  </si>
  <si>
    <t>41-45</t>
  </si>
  <si>
    <t>46-50</t>
  </si>
  <si>
    <t>51-55</t>
  </si>
  <si>
    <t>56-60</t>
  </si>
  <si>
    <t>61-65</t>
  </si>
  <si>
    <t>66-70</t>
  </si>
  <si>
    <t>71-75</t>
  </si>
  <si>
    <t>76-80</t>
  </si>
  <si>
    <t>81+</t>
  </si>
  <si>
    <t>Age-band (18-45 only)</t>
  </si>
  <si>
    <t>Maternity Premium</t>
  </si>
  <si>
    <t>18-45</t>
  </si>
  <si>
    <t>Published Rates - US Cover</t>
  </si>
  <si>
    <t>UScover_PR_DedNil_woHC</t>
  </si>
  <si>
    <t>UScover_SPR_DedNil_woHC</t>
  </si>
  <si>
    <t>Area of Coverage</t>
  </si>
  <si>
    <t>WW incl. US</t>
  </si>
  <si>
    <t>NIL</t>
  </si>
  <si>
    <t>Room Type</t>
  </si>
  <si>
    <t>Private</t>
  </si>
  <si>
    <t>SPR</t>
  </si>
  <si>
    <t>IP</t>
  </si>
  <si>
    <t>OP</t>
  </si>
  <si>
    <t>UScover_PR_Ded1000_woHC</t>
  </si>
  <si>
    <t>UScover_PR_Ded2500_woHC</t>
  </si>
  <si>
    <t>UScover_SPR_Ded2500_woHC</t>
  </si>
  <si>
    <t>UScover_PR_Ded5000_woHC</t>
  </si>
  <si>
    <t>UScover_SPR_Ded5000_woHC</t>
  </si>
  <si>
    <t>UScover_PR_Ded7500_woHC</t>
  </si>
  <si>
    <t>UScover_SPR_Ded7500_woHC</t>
  </si>
  <si>
    <t>UScover_PR_Ded10000_woHC</t>
  </si>
  <si>
    <t>UScover_SPR_Ded10000_woHC</t>
  </si>
  <si>
    <t>Published Rates - Zone 1: HK &amp; SG</t>
  </si>
  <si>
    <t>Zone1_PR_DedNil_woHC</t>
  </si>
  <si>
    <t>Zone1_SPR_DedNil_woHC</t>
  </si>
  <si>
    <t>Zone1_PR_DedNil_wHC</t>
  </si>
  <si>
    <t>Zone1_SPR_DedNil_wHC</t>
  </si>
  <si>
    <t>WW excl. US</t>
  </si>
  <si>
    <t>Room Type/ High-cost option</t>
  </si>
  <si>
    <t>Private, HC</t>
  </si>
  <si>
    <t>SPR, HC</t>
  </si>
  <si>
    <t>Zone1_PR_Ded1000_woHC</t>
  </si>
  <si>
    <t>Zone1_PR_Ded1000_wHC</t>
  </si>
  <si>
    <t>Zone1_SPR_Ded1000_wHC</t>
  </si>
  <si>
    <t>Zone1_PR_Ded2500_woHC</t>
  </si>
  <si>
    <t>Zone1_SPR_Ded2500_woHC</t>
  </si>
  <si>
    <t>Zone1_PR_Ded2500_wHC</t>
  </si>
  <si>
    <t>Zone1_SPR_Ded2500_wHC</t>
  </si>
  <si>
    <t>Zone1_PR_Ded5000_woHC</t>
  </si>
  <si>
    <t>Zone1_SPR_Ded5000_woHC</t>
  </si>
  <si>
    <t>Zone1_PR_Ded5000_wHC</t>
  </si>
  <si>
    <t>Zone1_SPR_Ded5000_wHC</t>
  </si>
  <si>
    <t>Zone1_PR_Ded7500_woHC</t>
  </si>
  <si>
    <t>Zone1_SPR_Ded7500_woHC</t>
  </si>
  <si>
    <t>Zone1_PR_Ded7500_wHC</t>
  </si>
  <si>
    <t>Zone1_SPR_Ded7500_wHC</t>
  </si>
  <si>
    <t>Zone1_PR_Ded10000_woHC</t>
  </si>
  <si>
    <t>Zone1_SPR_Ded10000_woHC</t>
  </si>
  <si>
    <t>Zone1_PR_Ded10000_wHC</t>
  </si>
  <si>
    <t>Zone1_SPR_Ded10000_wHC</t>
  </si>
  <si>
    <t>Published Rates - Zone 2: APAC excl. HK/SG</t>
  </si>
  <si>
    <t>Published Rates - Zone 2: APAC excl. HK/SG, High-Cost Option</t>
  </si>
  <si>
    <t>Published Rates - Zone 2: APAC excl. HK/SG, High-cost option</t>
  </si>
  <si>
    <t>Zone2_PR_DedNil_woHC</t>
  </si>
  <si>
    <t>Zone2_SPR_DedNil_woHC</t>
  </si>
  <si>
    <t>Zone2_PR_DedNil_wHC</t>
  </si>
  <si>
    <t>Zone2_SPR_DedNil_wHC</t>
  </si>
  <si>
    <t>Zone2_PR_Ded1000_woHC</t>
  </si>
  <si>
    <t>Zone2_PR_Ded1000_wHC</t>
  </si>
  <si>
    <t>Zone2_SPR_Ded1000_wHC</t>
  </si>
  <si>
    <t>Zone2_PR_Ded2500_woHC</t>
  </si>
  <si>
    <t>Zone2_SPR_Ded2500_woHC</t>
  </si>
  <si>
    <t>Zone2_PR_Ded2500_wHC</t>
  </si>
  <si>
    <t>Zone2_SPR_Ded2500_wHC</t>
  </si>
  <si>
    <t>Zone2_PR_Ded5000_woHC</t>
  </si>
  <si>
    <t>Zone2_SPR_Ded5000_woHC</t>
  </si>
  <si>
    <t>Zone2_PR_Ded5000_wHC</t>
  </si>
  <si>
    <t>Zone2_SPR_Ded5000_wHC</t>
  </si>
  <si>
    <t>Zone2_PR_Ded7500_woHC</t>
  </si>
  <si>
    <t>Zone2_SPR_Ded7500_woHC</t>
  </si>
  <si>
    <t>Zone2_PR_Ded7500_wHC</t>
  </si>
  <si>
    <t>Zone2_SPR_Ded7500_wHC</t>
  </si>
  <si>
    <t>Zone2_PR_Ded10000_woHC</t>
  </si>
  <si>
    <t>Zone2_SPR_Ded10000_woHC</t>
  </si>
  <si>
    <t>Zone2_PR_Ded10000_wHC</t>
  </si>
  <si>
    <t>Zone2_SPR_Ded10000_wHC</t>
  </si>
  <si>
    <t>Published Rates - Zone 3: High-cost European countries</t>
  </si>
  <si>
    <t>Zone3_PR_DedNil_woHC</t>
  </si>
  <si>
    <t>Zone3_SPR_DedNil_woHC</t>
  </si>
  <si>
    <t>Zone3_PR_Ded1000_woHC</t>
  </si>
  <si>
    <t>Zone3_PR_Ded2500_woHC</t>
  </si>
  <si>
    <t>Zone3_SPR_Ded2500_woHC</t>
  </si>
  <si>
    <t>Zone3_PR_Ded5000_woHC</t>
  </si>
  <si>
    <t>Zone3_SPR_Ded5000_woHC</t>
  </si>
  <si>
    <t>Zone3_PR_Ded7500_woHC</t>
  </si>
  <si>
    <t>Zone3_SPR_Ded7500_woHC</t>
  </si>
  <si>
    <t>Zone3_PR_Ded10000_woHC</t>
  </si>
  <si>
    <t>Zone3_SPR_Ded10000_woHC</t>
  </si>
  <si>
    <t>Published Rates - Zone 4: Rest of the world excl. NA residents</t>
  </si>
  <si>
    <t>Zone4_PR_DedNil_woHC</t>
  </si>
  <si>
    <t>Zone4_SPR_DedNil_woHC</t>
  </si>
  <si>
    <t>Zone4_PR_Ded1000_woHC</t>
  </si>
  <si>
    <t>Zone4_PR_Ded2500_woHC</t>
  </si>
  <si>
    <t>Zone4_SPR_Ded2500_woHC</t>
  </si>
  <si>
    <t>Zone4_PR_Ded5000_woHC</t>
  </si>
  <si>
    <t>Zone4_SPR_Ded5000_woHC</t>
  </si>
  <si>
    <t>Zone4_PR_Ded7500_woHC</t>
  </si>
  <si>
    <t>Zone4_SPR_Ded7500_woHC</t>
  </si>
  <si>
    <t>Zone4_PR_Ded10000_woHC</t>
  </si>
  <si>
    <t>Zone4_SPR_Ded10000_woHC</t>
  </si>
  <si>
    <t>Residence, Private Ward</t>
  </si>
  <si>
    <t>Zone Discount for WW excl. US coverage</t>
  </si>
  <si>
    <t>Zone Discount for Uscover</t>
  </si>
  <si>
    <t>High-cost country option</t>
  </si>
  <si>
    <t>R&amp;B</t>
  </si>
  <si>
    <t>IP Discount</t>
  </si>
  <si>
    <t>Zone1</t>
  </si>
  <si>
    <t>HK/SG</t>
  </si>
  <si>
    <t>Semi-Private</t>
  </si>
  <si>
    <t>Zone2</t>
  </si>
  <si>
    <t>Asia Pacific countries (Excluding HK/SG)</t>
  </si>
  <si>
    <t>Zone3</t>
  </si>
  <si>
    <t>High-cost European countries</t>
  </si>
  <si>
    <t>NA</t>
  </si>
  <si>
    <t>Zone4</t>
  </si>
  <si>
    <t>Rest of World (excluding NA residents)</t>
  </si>
  <si>
    <t>US Loading</t>
  </si>
  <si>
    <t>Published Rates - Zone 1: HK &amp; SG (excluded US Cover)</t>
  </si>
  <si>
    <t>Age-Band</t>
  </si>
  <si>
    <t>Published Rates - Zone 2: APAC (excluded US Cover)</t>
  </si>
  <si>
    <t>Published Rates - Zone 3: High-cost European countries (excluded US Cover)</t>
  </si>
  <si>
    <t>Published Rates - Zone 4: Rest of the world excl. NA residents (excluded US Cover)</t>
  </si>
  <si>
    <t>Dental</t>
  </si>
  <si>
    <t>Vision</t>
  </si>
  <si>
    <t>18-25</t>
  </si>
  <si>
    <t>Area of Coverage: US Cover</t>
  </si>
  <si>
    <t>Product Plan</t>
  </si>
  <si>
    <t>MatOptions</t>
  </si>
  <si>
    <t>MatNotAvailable</t>
  </si>
  <si>
    <t>DentalOptions</t>
  </si>
  <si>
    <t>DentalNotAvailable</t>
  </si>
  <si>
    <t>VisionOptions</t>
  </si>
  <si>
    <t>VisionNotAvailable</t>
  </si>
  <si>
    <t>SPROptions</t>
  </si>
  <si>
    <t>SPRNotAvailable</t>
  </si>
  <si>
    <t>HCOptions</t>
  </si>
  <si>
    <t>HCNotAvailable</t>
  </si>
  <si>
    <t>Sibling</t>
  </si>
  <si>
    <t>Sibling-in-law</t>
  </si>
  <si>
    <t>Parent-in-law</t>
  </si>
  <si>
    <t>Grandparent</t>
  </si>
  <si>
    <t>Grandchild</t>
  </si>
  <si>
    <t>Legal guardian</t>
  </si>
  <si>
    <t>Stepparent</t>
  </si>
  <si>
    <t>Stepchild</t>
  </si>
  <si>
    <t>Core_wOPDeductible</t>
  </si>
  <si>
    <t>CoreDeductible</t>
  </si>
  <si>
    <t>PulseDeductible</t>
  </si>
  <si>
    <t>CompleteDeductible</t>
  </si>
  <si>
    <t>IP/OP Age-Band</t>
  </si>
  <si>
    <t>Maternity Age-band</t>
  </si>
  <si>
    <t>Country of Residence</t>
  </si>
  <si>
    <t>Commercial Zone</t>
  </si>
  <si>
    <t>Pricing Zone (if treatment area = WW excl. US)</t>
  </si>
  <si>
    <t>UW Zone in RI Treaty</t>
  </si>
  <si>
    <t>Other Countries (for reference, not complete)</t>
  </si>
  <si>
    <t>Yes</t>
  </si>
  <si>
    <t>Austria</t>
  </si>
  <si>
    <t>Rest of the world</t>
  </si>
  <si>
    <t>Zone4_excludeUScover</t>
  </si>
  <si>
    <t>Singapore</t>
  </si>
  <si>
    <t>Belgium</t>
  </si>
  <si>
    <t>Vietnam</t>
  </si>
  <si>
    <t>APAC (excl. HK/SG)</t>
  </si>
  <si>
    <t>Bulgaria</t>
  </si>
  <si>
    <t>Thailand</t>
  </si>
  <si>
    <t>Croatia</t>
  </si>
  <si>
    <t>Laos</t>
  </si>
  <si>
    <t>Cyprus</t>
  </si>
  <si>
    <t>Cambodia</t>
  </si>
  <si>
    <t>Czech Republic</t>
  </si>
  <si>
    <t>Philippines</t>
  </si>
  <si>
    <t>Estonia</t>
  </si>
  <si>
    <t>Indonesia</t>
  </si>
  <si>
    <t>Finland</t>
  </si>
  <si>
    <t>Malaysia</t>
  </si>
  <si>
    <t>France</t>
  </si>
  <si>
    <t>Brunei</t>
  </si>
  <si>
    <t>Greece</t>
  </si>
  <si>
    <t>China</t>
  </si>
  <si>
    <t>Hungary</t>
  </si>
  <si>
    <t>Japan</t>
  </si>
  <si>
    <t>Italy</t>
  </si>
  <si>
    <t>South Korea</t>
  </si>
  <si>
    <t>Latvia</t>
  </si>
  <si>
    <t>Taiwan</t>
  </si>
  <si>
    <t>Lithuania</t>
  </si>
  <si>
    <t>Macau</t>
  </si>
  <si>
    <t>No</t>
  </si>
  <si>
    <t>Malta</t>
  </si>
  <si>
    <t>Mongolia</t>
  </si>
  <si>
    <t>Netherlands</t>
  </si>
  <si>
    <t>Nepal</t>
  </si>
  <si>
    <t>Poland</t>
  </si>
  <si>
    <t>Sri Lanka</t>
  </si>
  <si>
    <t>Portugal</t>
  </si>
  <si>
    <t>Australia</t>
  </si>
  <si>
    <t>Romania</t>
  </si>
  <si>
    <t>New Zealand</t>
  </si>
  <si>
    <t>Slovakia</t>
  </si>
  <si>
    <t>Papua New Guinea</t>
  </si>
  <si>
    <t>Slovenia</t>
  </si>
  <si>
    <t>Luxembourg</t>
  </si>
  <si>
    <t>High-cost European</t>
  </si>
  <si>
    <t>Spain</t>
  </si>
  <si>
    <t>Switzerland</t>
  </si>
  <si>
    <t>United Kingdom</t>
  </si>
  <si>
    <t>Norway</t>
  </si>
  <si>
    <t>Germany</t>
  </si>
  <si>
    <t>Timor-Leste</t>
  </si>
  <si>
    <t>Denmark</t>
  </si>
  <si>
    <t>United Arab Emirates</t>
  </si>
  <si>
    <t>Iceland</t>
  </si>
  <si>
    <t>Saudi Arabia</t>
  </si>
  <si>
    <t>Sweden</t>
  </si>
  <si>
    <t>Pakistan</t>
  </si>
  <si>
    <t>Ireland</t>
  </si>
  <si>
    <t>Bangladesh</t>
  </si>
  <si>
    <t>Other (excl. Sanction countries)</t>
  </si>
  <si>
    <t>TBD</t>
  </si>
  <si>
    <t>Bhutan</t>
  </si>
  <si>
    <t>ANGUILLA</t>
  </si>
  <si>
    <t>North America</t>
  </si>
  <si>
    <t>Not Available</t>
  </si>
  <si>
    <t>India</t>
  </si>
  <si>
    <t>ANTIGUA AND BARBUDA</t>
  </si>
  <si>
    <t>Maldives</t>
  </si>
  <si>
    <t>ARUBA</t>
  </si>
  <si>
    <t>BAHAMAS</t>
  </si>
  <si>
    <t>Solomon Islands</t>
  </si>
  <si>
    <t>BARBADOS</t>
  </si>
  <si>
    <t>Tonga</t>
  </si>
  <si>
    <t>BONAIRE</t>
  </si>
  <si>
    <t>Vanuatu</t>
  </si>
  <si>
    <t>CANADA</t>
  </si>
  <si>
    <t>Fiji</t>
  </si>
  <si>
    <t>CURACAO</t>
  </si>
  <si>
    <t>DOMINICA</t>
  </si>
  <si>
    <t>DOMINICAN REPUBLIC</t>
  </si>
  <si>
    <t>GUADELOUPE</t>
  </si>
  <si>
    <t>JAMAICA</t>
  </si>
  <si>
    <t>MARTINIQUE</t>
  </si>
  <si>
    <t>MEXICO</t>
  </si>
  <si>
    <t>MONTSERRAT</t>
  </si>
  <si>
    <t>PUERTO RICO</t>
  </si>
  <si>
    <t>SAINT KITTS AND NEVIS</t>
  </si>
  <si>
    <t>SAINT LUCIA</t>
  </si>
  <si>
    <t>SINT MAARTEN</t>
  </si>
  <si>
    <t>ST. VINCENT &amp; THE GRENADINES</t>
  </si>
  <si>
    <t>TRINIDAD AND TOBAGO</t>
  </si>
  <si>
    <t>TURKS AND CAICOS ISLANDS</t>
  </si>
  <si>
    <t>U.S.A.</t>
  </si>
  <si>
    <t>Unit: USD</t>
  </si>
  <si>
    <t>Annual Inpatient Deductible</t>
  </si>
  <si>
    <t>Semi-Private Room (HK)</t>
  </si>
  <si>
    <t>High-Cost Country Plan</t>
  </si>
  <si>
    <t>High-Cost Country: available to APAC zone and without UScover</t>
  </si>
  <si>
    <t>R1</t>
  </si>
  <si>
    <t>R2</t>
  </si>
  <si>
    <t>R3</t>
  </si>
  <si>
    <t>R4</t>
  </si>
  <si>
    <t>5)</t>
  </si>
  <si>
    <t>Zone field means Residents group</t>
  </si>
  <si>
    <t>PrimaryCare Plan - Health Product Quotation</t>
  </si>
  <si>
    <t>Cover is not available to residents in USA, Canada, and any santioned country.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</si>
</sst>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00_-;\-* #,##0.00_-;_-* &quot;-&quot;??_-;_-@_-"/>
    <numFmt numFmtId="165" formatCode="&quot;$&quot;#,##0"/>
    <numFmt numFmtId="166" formatCode="0.0%"/>
    <numFmt numFmtId="167" formatCode="_(* #,##0_);_(* \(#,##0\);_(* &quot;-&quot;??_);_(@_)"/>
    <numFmt numFmtId="168" formatCode="&quot;$&quot;#,##0.00"/>
    <numFmt numFmtId="169" formatCode="[$-409]mmmm\ d\,\ yyyy;@"/>
  </numFmts>
  <fonts count="72">
    <font>
      <sz val="11"/>
      <color theme="1"/>
      <name val="Calibri"/>
      <family val="2"/>
      <scheme val="minor"/>
    </font>
    <font>
      <b/>
      <sz val="11"/>
      <color theme="1"/>
      <name val="Calibri"/>
      <family val="2"/>
      <scheme val="minor"/>
    </font>
    <font>
      <sz val="11"/>
      <color theme="0"/>
      <name val="Calibri"/>
      <family val="2"/>
      <scheme val="minor"/>
    </font>
    <font>
      <sz val="11"/>
      <color theme="1"/>
      <name val="Calibri"/>
      <family val="2"/>
      <scheme val="minor"/>
    </font>
    <font>
      <i/>
      <sz val="11"/>
      <color theme="1"/>
      <name val="Calibri"/>
      <family val="2"/>
      <scheme val="minor"/>
    </font>
    <font>
      <sz val="11"/>
      <color theme="1"/>
      <name val="Arial"/>
      <family val="2"/>
    </font>
    <font>
      <b/>
      <sz val="11"/>
      <color theme="1"/>
      <name val="Arial"/>
      <family val="2"/>
    </font>
    <font>
      <sz val="11"/>
      <color theme="0"/>
      <name val="Arial"/>
      <family val="2"/>
    </font>
    <font>
      <b/>
      <sz val="11"/>
      <color theme="0"/>
      <name val="Arial"/>
      <family val="2"/>
    </font>
    <font>
      <sz val="10"/>
      <color theme="1"/>
      <name val="Arial"/>
      <family val="2"/>
    </font>
    <font>
      <b/>
      <sz val="10"/>
      <color theme="1"/>
      <name val="Arial"/>
      <family val="2"/>
    </font>
    <font>
      <b/>
      <sz val="12"/>
      <color theme="1"/>
      <name val="Arial"/>
      <family val="2"/>
    </font>
    <font>
      <sz val="12"/>
      <color theme="0"/>
      <name val="Arial"/>
      <family val="2"/>
    </font>
    <font>
      <b/>
      <sz val="20"/>
      <color rgb="FF002060"/>
      <name val="Arial"/>
      <family val="2"/>
    </font>
    <font>
      <sz val="10"/>
      <name val="Arial"/>
      <family val="2"/>
    </font>
    <font>
      <sz val="11"/>
      <color rgb="FFFF0000"/>
      <name val="Arial"/>
      <family val="2"/>
    </font>
    <font>
      <sz val="11"/>
      <color rgb="FF0070C0"/>
      <name val="Arial"/>
      <family val="2"/>
    </font>
    <font>
      <b/>
      <sz val="9"/>
      <color theme="1"/>
      <name val="Calibri"/>
      <family val="2"/>
    </font>
    <font>
      <sz val="9"/>
      <color theme="1"/>
      <name val="Calibri"/>
      <family val="2"/>
    </font>
    <font>
      <sz val="11"/>
      <color rgb="FF000000"/>
      <name val="ArialMT"/>
    </font>
    <font>
      <sz val="14"/>
      <color theme="0"/>
      <name val="Arial"/>
      <family val="2"/>
    </font>
    <font>
      <b/>
      <sz val="10"/>
      <name val="Arial"/>
      <family val="2"/>
    </font>
    <font>
      <b/>
      <sz val="10"/>
      <color rgb="FF00B050"/>
      <name val="Arial"/>
      <family val="2"/>
    </font>
    <font>
      <sz val="10"/>
      <color rgb="FFFF0000"/>
      <name val="Arial"/>
      <family val="2"/>
    </font>
    <font>
      <sz val="10"/>
      <color rgb="FF002060"/>
      <name val="Arial"/>
      <family val="2"/>
    </font>
    <font>
      <sz val="11"/>
      <name val="Arial"/>
      <family val="2"/>
    </font>
    <font>
      <b/>
      <sz val="11"/>
      <name val="Arial"/>
      <family val="2"/>
    </font>
    <font>
      <b/>
      <sz val="9"/>
      <color theme="1"/>
      <name val="Calibri"/>
      <family val="2"/>
      <scheme val="minor"/>
    </font>
    <font>
      <sz val="10"/>
      <color rgb="FF000000"/>
      <name val="Times New Roman"/>
      <family val="1"/>
    </font>
    <font>
      <b/>
      <sz val="9"/>
      <color theme="4" tint="-0.249977111117893"/>
      <name val="Calibri"/>
      <family val="2"/>
      <scheme val="minor"/>
    </font>
    <font>
      <sz val="11"/>
      <color rgb="FFC00000"/>
      <name val="Arial"/>
      <family val="2"/>
    </font>
    <font>
      <sz val="11"/>
      <color rgb="FF00B050"/>
      <name val="Arial"/>
      <family val="2"/>
    </font>
    <font>
      <b/>
      <sz val="11"/>
      <color rgb="FFFF0000"/>
      <name val="Arial"/>
      <family val="2"/>
    </font>
    <font>
      <sz val="11"/>
      <color rgb="FF000000"/>
      <name val="Calibri"/>
      <family val="2"/>
      <scheme val="minor"/>
    </font>
    <font>
      <sz val="9"/>
      <color rgb="FF242424"/>
      <name val="Aptos Narrow"/>
      <family val="2"/>
    </font>
    <font>
      <b/>
      <sz val="11"/>
      <color rgb="FF000000"/>
      <name val="Aptos Narrow"/>
      <family val="2"/>
    </font>
    <font>
      <i/>
      <sz val="9"/>
      <color theme="1"/>
      <name val="Calibri"/>
      <family val="2"/>
      <scheme val="minor"/>
    </font>
    <font>
      <sz val="11"/>
      <color rgb="FF242424"/>
      <name val="Calibri"/>
      <family val="2"/>
      <scheme val="minor"/>
    </font>
    <font>
      <sz val="11"/>
      <color theme="1" tint="0.34998626667073579"/>
      <name val="Arial"/>
      <family val="2"/>
    </font>
    <font>
      <sz val="11"/>
      <name val="Calibri"/>
      <family val="2"/>
      <scheme val="minor"/>
    </font>
    <font>
      <sz val="9"/>
      <color theme="1"/>
      <name val="Calibri"/>
      <family val="2"/>
      <scheme val="minor"/>
    </font>
    <font>
      <b/>
      <sz val="11"/>
      <color theme="0" tint="-4.9989318521683403E-2"/>
      <name val="Calibri"/>
      <family val="2"/>
      <scheme val="minor"/>
    </font>
    <font>
      <i/>
      <sz val="9"/>
      <color theme="0" tint="-0.249977111117893"/>
      <name val="Calibri"/>
      <family val="2"/>
      <scheme val="minor"/>
    </font>
    <font>
      <b/>
      <sz val="11"/>
      <color rgb="FF000000"/>
      <name val="Calibri"/>
      <family val="2"/>
      <scheme val="minor"/>
    </font>
    <font>
      <b/>
      <sz val="18"/>
      <color rgb="FF002060"/>
      <name val="Calibri"/>
      <family val="2"/>
      <scheme val="minor"/>
    </font>
    <font>
      <b/>
      <i/>
      <sz val="9"/>
      <color theme="0" tint="-0.14999847407452621"/>
      <name val="Calibri"/>
      <family val="2"/>
      <scheme val="minor"/>
    </font>
    <font>
      <sz val="9"/>
      <color theme="1"/>
      <name val="Arial"/>
      <family val="2"/>
    </font>
    <font>
      <sz val="9"/>
      <color theme="0"/>
      <name val="Arial"/>
      <family val="2"/>
    </font>
    <font>
      <b/>
      <sz val="9"/>
      <name val="Arial"/>
      <family val="2"/>
    </font>
    <font>
      <sz val="9"/>
      <name val="Arial"/>
      <family val="2"/>
    </font>
    <font>
      <b/>
      <sz val="9"/>
      <color rgb="FF00B050"/>
      <name val="Arial"/>
      <family val="2"/>
    </font>
    <font>
      <sz val="9"/>
      <color rgb="FFFF0000"/>
      <name val="Arial"/>
      <family val="2"/>
    </font>
    <font>
      <b/>
      <i/>
      <sz val="10"/>
      <color theme="0" tint="-0.249977111117893"/>
      <name val="Calibri"/>
      <family val="2"/>
      <scheme val="minor"/>
    </font>
    <font>
      <b/>
      <i/>
      <sz val="9"/>
      <color theme="1"/>
      <name val="Calibri"/>
      <family val="2"/>
      <scheme val="minor"/>
    </font>
    <font>
      <sz val="11"/>
      <color rgb="FFFF0000"/>
      <name val="Calibri"/>
      <family val="2"/>
      <scheme val="minor"/>
    </font>
    <font>
      <b/>
      <i/>
      <sz val="11"/>
      <color rgb="FF00B050"/>
      <name val="Calibri"/>
      <family val="2"/>
      <scheme val="minor"/>
    </font>
    <font>
      <i/>
      <sz val="11"/>
      <color rgb="FFFF0000"/>
      <name val="Calibri"/>
      <family val="2"/>
      <scheme val="minor"/>
    </font>
    <font>
      <sz val="9"/>
      <color rgb="FF0000FF"/>
      <name val="Arial"/>
      <family val="2"/>
    </font>
    <font>
      <sz val="11"/>
      <color rgb="FF0000FF"/>
      <name val="Calibri"/>
      <family val="2"/>
      <scheme val="minor"/>
    </font>
    <font>
      <b/>
      <sz val="9"/>
      <color theme="0"/>
      <name val="Arial"/>
      <family val="2"/>
    </font>
    <font>
      <b/>
      <sz val="9"/>
      <color theme="1"/>
      <name val="Arial"/>
      <family val="2"/>
    </font>
    <font>
      <b/>
      <sz val="9"/>
      <color rgb="FFFF0000"/>
      <name val="Arial"/>
      <family val="2"/>
    </font>
    <font>
      <b/>
      <sz val="11"/>
      <color rgb="FFFF0000"/>
      <name val="Calibri"/>
      <family val="2"/>
      <scheme val="minor"/>
    </font>
    <font>
      <b/>
      <sz val="11"/>
      <color theme="0"/>
      <name val="Calibri"/>
      <family val="2"/>
      <scheme val="minor"/>
    </font>
    <font>
      <b/>
      <sz val="10"/>
      <color theme="0"/>
      <name val="Aptos Narrow"/>
      <family val="2"/>
    </font>
    <font>
      <b/>
      <sz val="40"/>
      <color theme="4"/>
      <name val="Calibri"/>
      <family val="2"/>
      <scheme val="minor"/>
    </font>
    <font>
      <b/>
      <sz val="11"/>
      <name val="Calibri"/>
      <family val="2"/>
      <scheme val="minor"/>
    </font>
    <font>
      <b/>
      <i/>
      <u/>
      <sz val="14"/>
      <color theme="1"/>
      <name val="Calibri"/>
      <family val="2"/>
      <scheme val="minor"/>
    </font>
    <font>
      <b/>
      <i/>
      <sz val="11"/>
      <color theme="1"/>
      <name val="Calibri"/>
      <family val="2"/>
      <scheme val="minor"/>
    </font>
    <font>
      <b/>
      <i/>
      <sz val="10"/>
      <color theme="0"/>
      <name val="Calibri"/>
      <family val="2"/>
      <scheme val="minor"/>
    </font>
    <font>
      <i/>
      <sz val="8"/>
      <color theme="1"/>
      <name val="Calibri"/>
      <family val="2"/>
      <scheme val="minor"/>
    </font>
    <font>
      <b/>
      <sz val="14"/>
      <color theme="1"/>
      <name val="Calibri"/>
      <family val="2"/>
      <scheme val="minor"/>
    </font>
  </fonts>
  <fills count="22">
    <fill>
      <patternFill patternType="none"/>
    </fill>
    <fill>
      <patternFill patternType="gray125"/>
    </fill>
    <fill>
      <patternFill patternType="solid">
        <fgColor theme="9" tint="-0.249977111117893"/>
        <bgColor indexed="64"/>
      </patternFill>
    </fill>
    <fill>
      <patternFill patternType="solid">
        <fgColor theme="7" tint="0.79998168889431442"/>
        <bgColor indexed="64"/>
      </patternFill>
    </fill>
    <fill>
      <patternFill patternType="solid">
        <fgColor rgb="FFC0000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8" tint="0.39997558519241921"/>
        <bgColor indexed="64"/>
      </patternFill>
    </fill>
    <fill>
      <patternFill patternType="solid">
        <fgColor rgb="FFFFFFCC"/>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00B050"/>
        <bgColor indexed="64"/>
      </patternFill>
    </fill>
    <fill>
      <patternFill patternType="solid">
        <fgColor rgb="FFFFFF00"/>
        <bgColor indexed="64"/>
      </patternFill>
    </fill>
    <fill>
      <patternFill patternType="solid">
        <fgColor theme="5" tint="0.39997558519241921"/>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rgb="FFFF0000"/>
        <bgColor indexed="64"/>
      </patternFill>
    </fill>
    <fill>
      <patternFill patternType="solid">
        <fgColor theme="4"/>
        <bgColor indexed="64"/>
      </patternFill>
    </fill>
    <fill>
      <patternFill patternType="solid">
        <fgColor theme="5"/>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s>
  <cellStyleXfs count="5">
    <xf numFmtId="0" fontId="0" fillId="0" borderId="0"/>
    <xf numFmtId="43" fontId="3" fillId="0" borderId="0" applyFont="0" applyFill="0" applyBorder="0" applyAlignment="0" applyProtection="0"/>
    <xf numFmtId="9" fontId="3" fillId="0" borderId="0" applyFont="0" applyFill="0" applyBorder="0" applyAlignment="0" applyProtection="0"/>
    <xf numFmtId="0" fontId="28" fillId="0" borderId="0"/>
    <xf numFmtId="164" fontId="3" fillId="0" borderId="0" applyFont="0" applyFill="0" applyBorder="0" applyAlignment="0" applyProtection="0"/>
  </cellStyleXfs>
  <cellXfs count="278">
    <xf numFmtId="0" fontId="0" fillId="0" borderId="0" xfId="0"/>
    <xf numFmtId="0" fontId="0" fillId="0" borderId="0" xfId="0" applyAlignment="1">
      <alignment vertical="center"/>
    </xf>
    <xf numFmtId="0" fontId="0" fillId="0" borderId="0" xfId="0" applyAlignment="1">
      <alignment horizontal="center" vertical="center"/>
    </xf>
    <xf numFmtId="0" fontId="1" fillId="0" borderId="0" xfId="0" applyFont="1"/>
    <xf numFmtId="0" fontId="5" fillId="0" borderId="0" xfId="0" applyFont="1"/>
    <xf numFmtId="0" fontId="5" fillId="0" borderId="0" xfId="0" applyFont="1" applyAlignment="1">
      <alignment horizontal="left" vertical="center"/>
    </xf>
    <xf numFmtId="0" fontId="5" fillId="0" borderId="1" xfId="0" applyFont="1" applyBorder="1"/>
    <xf numFmtId="0" fontId="7" fillId="2" borderId="2" xfId="0" applyFont="1" applyFill="1" applyBorder="1" applyAlignment="1">
      <alignment horizontal="center" vertical="center" wrapText="1"/>
    </xf>
    <xf numFmtId="0" fontId="10" fillId="0" borderId="0" xfId="0" applyFont="1" applyAlignment="1">
      <alignment vertical="center"/>
    </xf>
    <xf numFmtId="0" fontId="9" fillId="0" borderId="0" xfId="0" applyFont="1" applyAlignment="1">
      <alignment horizontal="left" vertical="center"/>
    </xf>
    <xf numFmtId="0" fontId="5" fillId="0" borderId="1" xfId="0" applyFont="1" applyBorder="1" applyAlignment="1">
      <alignment horizontal="center" vertical="center"/>
    </xf>
    <xf numFmtId="0" fontId="13" fillId="0" borderId="0" xfId="0" applyFont="1" applyAlignment="1">
      <alignment vertical="center"/>
    </xf>
    <xf numFmtId="0" fontId="14" fillId="0" borderId="1" xfId="0" quotePrefix="1" applyFont="1" applyBorder="1" applyAlignment="1">
      <alignment horizontal="center" vertical="center"/>
    </xf>
    <xf numFmtId="0" fontId="14" fillId="0" borderId="2" xfId="0" quotePrefix="1" applyFont="1" applyBorder="1" applyAlignment="1">
      <alignment horizontal="center" vertical="center"/>
    </xf>
    <xf numFmtId="0" fontId="5" fillId="0" borderId="0" xfId="0" applyFont="1" applyAlignment="1">
      <alignment horizontal="center" vertical="center"/>
    </xf>
    <xf numFmtId="0" fontId="18" fillId="0" borderId="1" xfId="0" applyFont="1" applyBorder="1" applyAlignment="1">
      <alignment horizontal="center" vertical="center"/>
    </xf>
    <xf numFmtId="0" fontId="18" fillId="0" borderId="1" xfId="0" applyFont="1" applyBorder="1" applyAlignment="1">
      <alignment vertical="center" wrapText="1"/>
    </xf>
    <xf numFmtId="9" fontId="18" fillId="0" borderId="1" xfId="0" applyNumberFormat="1" applyFont="1" applyBorder="1" applyAlignment="1">
      <alignment horizontal="center" vertical="center" wrapText="1"/>
    </xf>
    <xf numFmtId="0" fontId="7" fillId="2" borderId="1" xfId="0" applyFont="1" applyFill="1" applyBorder="1" applyAlignment="1">
      <alignment horizontal="center" vertical="center" wrapText="1"/>
    </xf>
    <xf numFmtId="0" fontId="5" fillId="0" borderId="0" xfId="0" applyFont="1" applyAlignment="1">
      <alignment vertical="center"/>
    </xf>
    <xf numFmtId="0" fontId="12" fillId="2" borderId="1" xfId="0" applyFont="1" applyFill="1" applyBorder="1" applyAlignment="1">
      <alignment horizontal="center" vertical="center"/>
    </xf>
    <xf numFmtId="0" fontId="14" fillId="0" borderId="0" xfId="0" applyFont="1" applyAlignment="1">
      <alignment horizontal="left" vertical="center"/>
    </xf>
    <xf numFmtId="0" fontId="14" fillId="0" borderId="1" xfId="0" quotePrefix="1" applyFont="1" applyBorder="1" applyAlignment="1">
      <alignment horizontal="left" vertical="center"/>
    </xf>
    <xf numFmtId="38" fontId="22" fillId="0" borderId="1" xfId="1" applyNumberFormat="1" applyFont="1" applyFill="1" applyBorder="1" applyAlignment="1">
      <alignment horizontal="center" vertical="center"/>
    </xf>
    <xf numFmtId="38" fontId="23" fillId="0" borderId="1" xfId="1" applyNumberFormat="1" applyFont="1" applyFill="1" applyBorder="1" applyAlignment="1">
      <alignment horizontal="center" vertical="center"/>
    </xf>
    <xf numFmtId="38" fontId="24" fillId="0" borderId="1" xfId="1" applyNumberFormat="1" applyFont="1" applyFill="1" applyBorder="1" applyAlignment="1">
      <alignment horizontal="center" vertical="center"/>
    </xf>
    <xf numFmtId="0" fontId="14" fillId="0" borderId="2" xfId="0" quotePrefix="1" applyFont="1" applyBorder="1" applyAlignment="1">
      <alignment horizontal="left" vertical="center"/>
    </xf>
    <xf numFmtId="0" fontId="21" fillId="9" borderId="1" xfId="0" applyFont="1" applyFill="1" applyBorder="1" applyAlignment="1">
      <alignment horizontal="center" vertical="center"/>
    </xf>
    <xf numFmtId="0" fontId="11" fillId="0" borderId="0" xfId="0" applyFont="1" applyAlignment="1">
      <alignment horizontal="center" vertical="center"/>
    </xf>
    <xf numFmtId="9" fontId="5" fillId="7" borderId="1" xfId="0" applyNumberFormat="1" applyFont="1" applyFill="1" applyBorder="1" applyAlignment="1">
      <alignment horizontal="center" vertical="center"/>
    </xf>
    <xf numFmtId="38" fontId="14" fillId="0" borderId="0" xfId="1" applyNumberFormat="1" applyFont="1" applyFill="1" applyBorder="1" applyAlignment="1">
      <alignment horizontal="center" vertical="center"/>
    </xf>
    <xf numFmtId="0" fontId="6" fillId="6" borderId="1" xfId="0" applyFont="1" applyFill="1" applyBorder="1" applyAlignment="1">
      <alignment vertical="center"/>
    </xf>
    <xf numFmtId="165" fontId="21" fillId="5" borderId="1" xfId="1" applyNumberFormat="1" applyFont="1" applyFill="1" applyBorder="1" applyAlignment="1">
      <alignment horizontal="center" vertical="center"/>
    </xf>
    <xf numFmtId="165" fontId="5" fillId="0" borderId="0" xfId="0" applyNumberFormat="1" applyFont="1" applyAlignment="1">
      <alignment horizontal="center" vertical="center"/>
    </xf>
    <xf numFmtId="0" fontId="6" fillId="0" borderId="0" xfId="0" applyFont="1" applyAlignment="1">
      <alignment horizontal="left" vertical="center"/>
    </xf>
    <xf numFmtId="0" fontId="26" fillId="0" borderId="0" xfId="0" applyFont="1" applyAlignment="1">
      <alignment horizontal="left" vertical="center"/>
    </xf>
    <xf numFmtId="38" fontId="25" fillId="7" borderId="1" xfId="1" applyNumberFormat="1" applyFont="1" applyFill="1" applyBorder="1" applyAlignment="1">
      <alignment horizontal="center" vertical="center"/>
    </xf>
    <xf numFmtId="0" fontId="27" fillId="3" borderId="3" xfId="0" applyFont="1" applyFill="1" applyBorder="1" applyAlignment="1">
      <alignment horizontal="left" vertical="center"/>
    </xf>
    <xf numFmtId="0" fontId="29" fillId="3" borderId="1" xfId="3" applyFont="1" applyFill="1" applyBorder="1" applyAlignment="1">
      <alignment horizontal="center" vertical="center" wrapText="1"/>
    </xf>
    <xf numFmtId="0" fontId="17" fillId="0" borderId="12" xfId="0" applyFont="1" applyBorder="1" applyAlignment="1">
      <alignment vertical="center"/>
    </xf>
    <xf numFmtId="9" fontId="18" fillId="0" borderId="13" xfId="0" applyNumberFormat="1" applyFont="1" applyBorder="1" applyAlignment="1">
      <alignment horizontal="center" vertical="center"/>
    </xf>
    <xf numFmtId="0" fontId="17" fillId="0" borderId="10" xfId="0" applyFont="1" applyBorder="1" applyAlignment="1">
      <alignment vertical="center"/>
    </xf>
    <xf numFmtId="9" fontId="18" fillId="0" borderId="14" xfId="0" applyNumberFormat="1" applyFont="1" applyBorder="1" applyAlignment="1">
      <alignment horizontal="center" vertical="center"/>
    </xf>
    <xf numFmtId="0" fontId="9" fillId="0" borderId="0" xfId="0" applyFont="1" applyAlignment="1">
      <alignment vertical="center"/>
    </xf>
    <xf numFmtId="0" fontId="10" fillId="0" borderId="9" xfId="0" applyFont="1" applyBorder="1" applyAlignment="1">
      <alignment horizontal="center" vertical="center" wrapText="1"/>
    </xf>
    <xf numFmtId="3" fontId="9" fillId="0" borderId="0" xfId="0" applyNumberFormat="1" applyFont="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center" vertical="center"/>
    </xf>
    <xf numFmtId="0" fontId="14" fillId="11" borderId="1" xfId="0" quotePrefix="1" applyFont="1" applyFill="1" applyBorder="1" applyAlignment="1">
      <alignment horizontal="center" vertical="center"/>
    </xf>
    <xf numFmtId="9" fontId="4" fillId="0" borderId="0" xfId="2" applyFont="1" applyAlignment="1">
      <alignment horizontal="center" vertical="center"/>
    </xf>
    <xf numFmtId="9" fontId="4" fillId="0" borderId="0" xfId="2" applyFont="1" applyAlignment="1">
      <alignment horizontal="center"/>
    </xf>
    <xf numFmtId="166" fontId="4" fillId="0" borderId="0" xfId="2" applyNumberFormat="1" applyFont="1"/>
    <xf numFmtId="0" fontId="16" fillId="0" borderId="1" xfId="0" applyFont="1" applyBorder="1"/>
    <xf numFmtId="0" fontId="30" fillId="0" borderId="1" xfId="0" applyFont="1" applyBorder="1"/>
    <xf numFmtId="0" fontId="15" fillId="0" borderId="1" xfId="0" applyFont="1" applyBorder="1" applyAlignment="1">
      <alignment vertical="center"/>
    </xf>
    <xf numFmtId="0" fontId="15" fillId="0" borderId="1" xfId="0" applyFont="1" applyBorder="1" applyAlignment="1">
      <alignment horizontal="center"/>
    </xf>
    <xf numFmtId="0" fontId="15" fillId="0" borderId="1" xfId="0" applyFont="1" applyBorder="1"/>
    <xf numFmtId="0" fontId="15" fillId="0" borderId="1" xfId="0" applyFont="1" applyBorder="1" applyAlignment="1">
      <alignment horizontal="center" vertical="center"/>
    </xf>
    <xf numFmtId="0" fontId="5" fillId="0" borderId="1" xfId="0" applyFont="1" applyBorder="1" applyAlignment="1">
      <alignment vertical="center" wrapText="1"/>
    </xf>
    <xf numFmtId="0" fontId="30" fillId="0" borderId="1" xfId="0" applyFont="1" applyBorder="1" applyAlignment="1">
      <alignment horizontal="center" vertical="center"/>
    </xf>
    <xf numFmtId="0" fontId="19" fillId="0" borderId="1" xfId="0" applyFont="1" applyBorder="1" applyAlignment="1">
      <alignment vertical="center" wrapText="1"/>
    </xf>
    <xf numFmtId="0" fontId="31" fillId="0" borderId="1" xfId="0" applyFont="1" applyBorder="1"/>
    <xf numFmtId="0" fontId="31" fillId="0" borderId="1" xfId="0" applyFont="1" applyBorder="1" applyAlignment="1">
      <alignment horizontal="center" vertical="center"/>
    </xf>
    <xf numFmtId="0" fontId="31" fillId="0" borderId="1" xfId="0" applyFont="1" applyBorder="1" applyAlignment="1">
      <alignment horizontal="center"/>
    </xf>
    <xf numFmtId="0" fontId="31" fillId="0" borderId="1" xfId="0" applyFont="1" applyBorder="1" applyAlignment="1">
      <alignment vertical="center" wrapText="1"/>
    </xf>
    <xf numFmtId="0" fontId="31" fillId="12" borderId="1" xfId="0" applyFont="1" applyFill="1" applyBorder="1" applyAlignment="1">
      <alignment horizontal="center" vertical="center"/>
    </xf>
    <xf numFmtId="0" fontId="16" fillId="12" borderId="1" xfId="0" applyFont="1" applyFill="1" applyBorder="1"/>
    <xf numFmtId="0" fontId="32" fillId="0" borderId="1" xfId="0" applyFont="1" applyBorder="1"/>
    <xf numFmtId="0" fontId="32" fillId="0" borderId="1" xfId="0" applyFont="1" applyBorder="1" applyAlignment="1">
      <alignment horizontal="center" vertical="center"/>
    </xf>
    <xf numFmtId="0" fontId="34" fillId="0" borderId="0" xfId="0" applyFont="1" applyAlignment="1">
      <alignment vertical="center"/>
    </xf>
    <xf numFmtId="0" fontId="36" fillId="0" borderId="0" xfId="0" applyFont="1" applyAlignment="1">
      <alignment vertical="center"/>
    </xf>
    <xf numFmtId="0" fontId="38" fillId="0" borderId="1" xfId="0" applyFont="1" applyBorder="1" applyAlignment="1">
      <alignment horizontal="center"/>
    </xf>
    <xf numFmtId="0" fontId="16" fillId="0" borderId="1" xfId="0" applyFont="1" applyBorder="1" applyAlignment="1">
      <alignment horizontal="center"/>
    </xf>
    <xf numFmtId="0" fontId="35" fillId="0" borderId="0" xfId="0" applyFont="1" applyAlignment="1">
      <alignment vertical="center"/>
    </xf>
    <xf numFmtId="0" fontId="39" fillId="0" borderId="1" xfId="0" quotePrefix="1" applyFont="1" applyBorder="1" applyAlignment="1">
      <alignment horizontal="left" vertical="center"/>
    </xf>
    <xf numFmtId="0" fontId="39" fillId="0" borderId="2" xfId="0" quotePrefix="1" applyFont="1" applyBorder="1" applyAlignment="1">
      <alignment horizontal="left" vertical="center"/>
    </xf>
    <xf numFmtId="0" fontId="1" fillId="0" borderId="0" xfId="0" applyFont="1" applyAlignment="1">
      <alignment vertical="center"/>
    </xf>
    <xf numFmtId="0" fontId="10" fillId="0" borderId="9" xfId="0" applyFont="1" applyBorder="1" applyAlignment="1">
      <alignment vertical="center"/>
    </xf>
    <xf numFmtId="0" fontId="40" fillId="0" borderId="12" xfId="0" applyFont="1" applyBorder="1" applyAlignment="1">
      <alignment horizontal="left" vertical="center"/>
    </xf>
    <xf numFmtId="9" fontId="29" fillId="0" borderId="15" xfId="3" applyNumberFormat="1" applyFont="1" applyBorder="1" applyAlignment="1">
      <alignment horizontal="center" vertical="center" wrapText="1"/>
    </xf>
    <xf numFmtId="38" fontId="40" fillId="0" borderId="12" xfId="1" applyNumberFormat="1" applyFont="1" applyBorder="1" applyAlignment="1">
      <alignment horizontal="left" vertical="center"/>
    </xf>
    <xf numFmtId="166" fontId="40" fillId="0" borderId="15" xfId="2" applyNumberFormat="1" applyFont="1" applyBorder="1" applyAlignment="1">
      <alignment horizontal="center" vertical="center"/>
    </xf>
    <xf numFmtId="166" fontId="40" fillId="8" borderId="15" xfId="2" applyNumberFormat="1" applyFont="1" applyFill="1" applyBorder="1" applyAlignment="1">
      <alignment horizontal="center" vertical="center"/>
    </xf>
    <xf numFmtId="38" fontId="40" fillId="0" borderId="10" xfId="1" applyNumberFormat="1" applyFont="1" applyBorder="1" applyAlignment="1">
      <alignment horizontal="left" vertical="center"/>
    </xf>
    <xf numFmtId="166" fontId="40" fillId="8" borderId="16" xfId="2" applyNumberFormat="1" applyFont="1" applyFill="1" applyBorder="1" applyAlignment="1">
      <alignment horizontal="center" vertical="center"/>
    </xf>
    <xf numFmtId="0" fontId="42" fillId="0" borderId="0" xfId="0" applyFont="1" applyAlignment="1">
      <alignment horizontal="left" vertical="center" indent="3"/>
    </xf>
    <xf numFmtId="0" fontId="43" fillId="0" borderId="0" xfId="0" applyFont="1" applyAlignment="1">
      <alignment vertical="center"/>
    </xf>
    <xf numFmtId="0" fontId="33" fillId="0" borderId="0" xfId="0" applyFont="1" applyAlignment="1">
      <alignment horizontal="left" vertical="center" indent="1"/>
    </xf>
    <xf numFmtId="0" fontId="2" fillId="2" borderId="0" xfId="0" applyFont="1" applyFill="1" applyAlignment="1">
      <alignment horizontal="center" vertical="center" wrapText="1"/>
    </xf>
    <xf numFmtId="0" fontId="0" fillId="10" borderId="1" xfId="0" applyFill="1" applyBorder="1" applyAlignment="1">
      <alignment horizontal="center" vertical="center"/>
    </xf>
    <xf numFmtId="165" fontId="0" fillId="0" borderId="0" xfId="1" applyNumberFormat="1" applyFont="1" applyBorder="1" applyAlignment="1">
      <alignment horizontal="center" vertical="center"/>
    </xf>
    <xf numFmtId="166" fontId="1" fillId="0" borderId="0" xfId="2" applyNumberFormat="1" applyFont="1" applyAlignment="1">
      <alignment horizontal="left" vertical="center"/>
    </xf>
    <xf numFmtId="0" fontId="0" fillId="0" borderId="1" xfId="0" applyBorder="1" applyAlignment="1">
      <alignment horizontal="center" vertical="center"/>
    </xf>
    <xf numFmtId="0" fontId="44" fillId="0" borderId="0" xfId="0" applyFont="1" applyAlignment="1">
      <alignment vertical="center"/>
    </xf>
    <xf numFmtId="0" fontId="39" fillId="0" borderId="16" xfId="0" quotePrefix="1" applyFont="1" applyBorder="1" applyAlignment="1">
      <alignment horizontal="left" vertical="center"/>
    </xf>
    <xf numFmtId="0" fontId="41" fillId="13" borderId="1" xfId="0" applyFont="1" applyFill="1" applyBorder="1" applyAlignment="1">
      <alignment horizontal="left" vertical="center"/>
    </xf>
    <xf numFmtId="165" fontId="0" fillId="0" borderId="0" xfId="0" applyNumberFormat="1" applyAlignment="1">
      <alignment vertical="center"/>
    </xf>
    <xf numFmtId="9" fontId="0" fillId="0" borderId="0" xfId="0" applyNumberFormat="1"/>
    <xf numFmtId="165" fontId="0" fillId="0" borderId="0" xfId="0" applyNumberFormat="1"/>
    <xf numFmtId="0" fontId="45" fillId="0" borderId="0" xfId="0" applyFont="1" applyAlignment="1">
      <alignment horizontal="left" vertical="center" indent="3"/>
    </xf>
    <xf numFmtId="0" fontId="7" fillId="2" borderId="1" xfId="0" applyFont="1" applyFill="1" applyBorder="1" applyAlignment="1">
      <alignment horizontal="left" vertical="center" wrapText="1"/>
    </xf>
    <xf numFmtId="0" fontId="1" fillId="0" borderId="9" xfId="0" applyFont="1" applyBorder="1" applyAlignment="1">
      <alignment vertical="center"/>
    </xf>
    <xf numFmtId="0" fontId="46" fillId="0" borderId="0" xfId="0" applyFont="1" applyAlignment="1">
      <alignment vertical="center"/>
    </xf>
    <xf numFmtId="0" fontId="46" fillId="0" borderId="0" xfId="0" applyFont="1" applyAlignment="1">
      <alignment horizontal="center" vertical="center"/>
    </xf>
    <xf numFmtId="0" fontId="48" fillId="0" borderId="0" xfId="0" applyFont="1" applyAlignment="1">
      <alignment horizontal="left" vertical="center"/>
    </xf>
    <xf numFmtId="0" fontId="48" fillId="9" borderId="1" xfId="0" applyFont="1" applyFill="1" applyBorder="1" applyAlignment="1">
      <alignment horizontal="center" vertical="center"/>
    </xf>
    <xf numFmtId="38" fontId="50" fillId="0" borderId="1" xfId="1" applyNumberFormat="1" applyFont="1" applyFill="1" applyBorder="1" applyAlignment="1">
      <alignment horizontal="center" vertical="center"/>
    </xf>
    <xf numFmtId="38" fontId="51" fillId="0" borderId="1" xfId="1" applyNumberFormat="1" applyFont="1" applyFill="1" applyBorder="1" applyAlignment="1">
      <alignment horizontal="center" vertical="center"/>
    </xf>
    <xf numFmtId="38" fontId="0" fillId="0" borderId="0" xfId="0" applyNumberFormat="1"/>
    <xf numFmtId="0" fontId="49" fillId="0" borderId="3" xfId="0" quotePrefix="1" applyFont="1" applyBorder="1" applyAlignment="1">
      <alignment horizontal="left" vertical="center"/>
    </xf>
    <xf numFmtId="0" fontId="49" fillId="0" borderId="17" xfId="0" quotePrefix="1" applyFont="1" applyBorder="1" applyAlignment="1">
      <alignment horizontal="left" vertical="center"/>
    </xf>
    <xf numFmtId="0" fontId="52" fillId="0" borderId="0" xfId="0" applyFont="1" applyAlignment="1">
      <alignment horizontal="left" vertical="center" indent="3"/>
    </xf>
    <xf numFmtId="165" fontId="36" fillId="0" borderId="0" xfId="0" applyNumberFormat="1" applyFont="1" applyAlignment="1">
      <alignment vertical="center"/>
    </xf>
    <xf numFmtId="38" fontId="51" fillId="3" borderId="1" xfId="1" applyNumberFormat="1" applyFont="1" applyFill="1" applyBorder="1" applyAlignment="1">
      <alignment horizontal="center" vertical="center"/>
    </xf>
    <xf numFmtId="9" fontId="0" fillId="14" borderId="0" xfId="0" applyNumberFormat="1" applyFill="1" applyAlignment="1">
      <alignment horizontal="center" vertical="center"/>
    </xf>
    <xf numFmtId="0" fontId="2" fillId="2" borderId="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7" fillId="0" borderId="0" xfId="0" applyFont="1" applyAlignment="1">
      <alignment horizontal="left" vertical="center"/>
    </xf>
    <xf numFmtId="166" fontId="3" fillId="0" borderId="0" xfId="2" applyNumberFormat="1" applyFont="1" applyAlignment="1">
      <alignment horizontal="left" vertical="center"/>
    </xf>
    <xf numFmtId="0" fontId="37" fillId="0" borderId="1" xfId="0" applyFont="1" applyBorder="1" applyAlignment="1">
      <alignment horizontal="left" vertical="center"/>
    </xf>
    <xf numFmtId="165" fontId="55" fillId="0" borderId="0" xfId="0" applyNumberFormat="1" applyFont="1" applyAlignment="1">
      <alignment vertical="center"/>
    </xf>
    <xf numFmtId="0" fontId="54" fillId="0" borderId="0" xfId="0" applyFont="1"/>
    <xf numFmtId="0" fontId="56" fillId="0" borderId="0" xfId="0" applyFont="1"/>
    <xf numFmtId="166" fontId="0" fillId="14" borderId="0" xfId="0" applyNumberFormat="1" applyFill="1" applyAlignment="1">
      <alignment horizontal="center" vertical="center"/>
    </xf>
    <xf numFmtId="166" fontId="0" fillId="0" borderId="0" xfId="0" applyNumberFormat="1" applyAlignment="1">
      <alignment horizontal="center" vertical="center"/>
    </xf>
    <xf numFmtId="0" fontId="0" fillId="0" borderId="1" xfId="0" applyBorder="1" applyAlignment="1">
      <alignment vertical="center"/>
    </xf>
    <xf numFmtId="38" fontId="57" fillId="0" borderId="1" xfId="1" applyNumberFormat="1" applyFont="1" applyFill="1" applyBorder="1" applyAlignment="1">
      <alignment horizontal="center" vertical="center"/>
    </xf>
    <xf numFmtId="38" fontId="58" fillId="0" borderId="1" xfId="0" applyNumberFormat="1" applyFont="1" applyBorder="1"/>
    <xf numFmtId="38" fontId="58" fillId="0" borderId="1" xfId="0" applyNumberFormat="1" applyFont="1" applyBorder="1" applyAlignment="1">
      <alignment vertical="center"/>
    </xf>
    <xf numFmtId="167" fontId="54" fillId="0" borderId="1" xfId="1" applyNumberFormat="1" applyFont="1" applyBorder="1" applyAlignment="1">
      <alignment horizontal="center" vertical="center"/>
    </xf>
    <xf numFmtId="0" fontId="39" fillId="0" borderId="1" xfId="0" applyFont="1" applyBorder="1" applyAlignment="1">
      <alignment horizontal="center" vertical="center"/>
    </xf>
    <xf numFmtId="0" fontId="0" fillId="0" borderId="0" xfId="0" applyAlignment="1">
      <alignment horizontal="left" vertical="center"/>
    </xf>
    <xf numFmtId="0" fontId="2" fillId="2" borderId="1" xfId="0" applyFont="1" applyFill="1" applyBorder="1" applyAlignment="1">
      <alignment horizontal="left" vertical="center" wrapText="1"/>
    </xf>
    <xf numFmtId="0" fontId="46" fillId="0" borderId="0" xfId="0" applyFont="1" applyAlignment="1">
      <alignment horizontal="left" vertical="center"/>
    </xf>
    <xf numFmtId="0" fontId="60" fillId="0" borderId="0" xfId="0" applyFont="1" applyAlignment="1">
      <alignment horizontal="left" vertical="center"/>
    </xf>
    <xf numFmtId="0" fontId="61" fillId="0" borderId="0" xfId="0" applyFont="1" applyAlignment="1">
      <alignment horizontal="left" vertical="center"/>
    </xf>
    <xf numFmtId="0" fontId="0" fillId="0" borderId="0" xfId="0" quotePrefix="1" applyAlignment="1">
      <alignment horizontal="left" vertical="center"/>
    </xf>
    <xf numFmtId="0" fontId="58" fillId="0" borderId="1" xfId="0" applyFont="1" applyBorder="1" applyAlignment="1">
      <alignment horizontal="center" vertical="center"/>
    </xf>
    <xf numFmtId="0" fontId="58" fillId="0" borderId="1" xfId="0" applyFont="1" applyBorder="1" applyAlignment="1">
      <alignment horizontal="left" vertical="center"/>
    </xf>
    <xf numFmtId="165" fontId="0" fillId="0" borderId="0" xfId="0" applyNumberFormat="1" applyAlignment="1">
      <alignment horizontal="left" vertical="center"/>
    </xf>
    <xf numFmtId="9" fontId="0" fillId="0" borderId="0" xfId="0" applyNumberFormat="1" applyAlignment="1">
      <alignment horizontal="left" vertical="center"/>
    </xf>
    <xf numFmtId="0" fontId="2" fillId="2" borderId="1" xfId="0" applyFont="1" applyFill="1" applyBorder="1" applyAlignment="1">
      <alignment horizontal="center" vertical="center" wrapText="1"/>
    </xf>
    <xf numFmtId="0" fontId="62" fillId="0" borderId="0" xfId="0" applyFont="1" applyAlignment="1">
      <alignment vertical="center"/>
    </xf>
    <xf numFmtId="0" fontId="39" fillId="0" borderId="0" xfId="0" applyFont="1" applyAlignment="1">
      <alignment horizontal="center" vertical="center"/>
    </xf>
    <xf numFmtId="165" fontId="41" fillId="13" borderId="1" xfId="0" applyNumberFormat="1" applyFont="1" applyFill="1" applyBorder="1" applyAlignment="1">
      <alignment horizontal="center" vertical="center" wrapText="1"/>
    </xf>
    <xf numFmtId="168" fontId="0" fillId="18" borderId="1" xfId="0" applyNumberFormat="1" applyFill="1" applyBorder="1" applyAlignment="1">
      <alignment horizontal="center" vertical="center"/>
    </xf>
    <xf numFmtId="0" fontId="58" fillId="6" borderId="1" xfId="0" applyFont="1" applyFill="1" applyBorder="1" applyAlignment="1">
      <alignment horizontal="left" vertical="center"/>
    </xf>
    <xf numFmtId="0" fontId="39" fillId="0" borderId="0" xfId="0" applyFont="1" applyAlignment="1">
      <alignment horizontal="left" vertical="center" indent="3"/>
    </xf>
    <xf numFmtId="0" fontId="39" fillId="0" borderId="0" xfId="0" applyFont="1" applyAlignment="1">
      <alignment horizontal="left" vertical="center" indent="1"/>
    </xf>
    <xf numFmtId="0" fontId="39" fillId="0" borderId="0" xfId="0" applyFont="1" applyAlignment="1">
      <alignment horizontal="left" vertical="center"/>
    </xf>
    <xf numFmtId="0" fontId="63" fillId="19" borderId="0" xfId="0" applyFont="1" applyFill="1" applyAlignment="1">
      <alignment horizontal="center" vertical="center"/>
    </xf>
    <xf numFmtId="0" fontId="65" fillId="0" borderId="0" xfId="0" applyFont="1"/>
    <xf numFmtId="0" fontId="0" fillId="0" borderId="11" xfId="0" applyBorder="1"/>
    <xf numFmtId="0" fontId="0" fillId="0" borderId="21" xfId="0" applyBorder="1"/>
    <xf numFmtId="0" fontId="0" fillId="0" borderId="22" xfId="0" applyBorder="1"/>
    <xf numFmtId="0" fontId="0" fillId="0" borderId="23" xfId="0" applyBorder="1"/>
    <xf numFmtId="0" fontId="0" fillId="0" borderId="26" xfId="0" applyBorder="1"/>
    <xf numFmtId="0" fontId="0" fillId="0" borderId="27" xfId="0" applyBorder="1"/>
    <xf numFmtId="0" fontId="63" fillId="20" borderId="28" xfId="0" applyFont="1" applyFill="1" applyBorder="1" applyAlignment="1">
      <alignment horizontal="center" vertical="center"/>
    </xf>
    <xf numFmtId="3" fontId="9" fillId="0" borderId="28" xfId="0" applyNumberFormat="1" applyFont="1" applyBorder="1" applyAlignment="1">
      <alignment horizontal="center" vertical="center" wrapText="1"/>
    </xf>
    <xf numFmtId="3" fontId="9" fillId="0" borderId="29" xfId="0" applyNumberFormat="1" applyFont="1" applyBorder="1" applyAlignment="1">
      <alignment horizontal="center" vertical="center" wrapText="1"/>
    </xf>
    <xf numFmtId="0" fontId="9" fillId="0" borderId="28" xfId="0" applyFont="1" applyBorder="1" applyAlignment="1">
      <alignment horizontal="center" vertical="center" wrapText="1"/>
    </xf>
    <xf numFmtId="3" fontId="9" fillId="0" borderId="30" xfId="0" applyNumberFormat="1" applyFont="1" applyBorder="1" applyAlignment="1">
      <alignment horizontal="center" vertical="center" wrapText="1"/>
    </xf>
    <xf numFmtId="0" fontId="0" fillId="0" borderId="28" xfId="0" applyBorder="1" applyAlignment="1">
      <alignment horizontal="center" vertical="center"/>
    </xf>
    <xf numFmtId="0" fontId="0" fillId="0" borderId="30" xfId="0" applyBorder="1" applyAlignment="1">
      <alignment horizontal="center" vertical="center"/>
    </xf>
    <xf numFmtId="0" fontId="0" fillId="0" borderId="29" xfId="0" applyBorder="1" applyAlignment="1">
      <alignment horizontal="center" vertical="center"/>
    </xf>
    <xf numFmtId="0" fontId="0" fillId="0" borderId="25" xfId="0" applyBorder="1" applyAlignment="1">
      <alignment horizontal="left" vertical="center"/>
    </xf>
    <xf numFmtId="0" fontId="67" fillId="0" borderId="0" xfId="0" applyFont="1"/>
    <xf numFmtId="0" fontId="0" fillId="0" borderId="28" xfId="0" applyBorder="1" applyAlignment="1">
      <alignment horizontal="left" vertical="center"/>
    </xf>
    <xf numFmtId="0" fontId="0" fillId="0" borderId="30" xfId="0" applyBorder="1" applyAlignment="1">
      <alignment horizontal="left" vertical="center"/>
    </xf>
    <xf numFmtId="0" fontId="0" fillId="0" borderId="29" xfId="0" applyBorder="1" applyAlignment="1">
      <alignment horizontal="left" vertical="center"/>
    </xf>
    <xf numFmtId="0" fontId="66" fillId="17" borderId="31" xfId="0" applyFont="1" applyFill="1" applyBorder="1" applyAlignment="1">
      <alignment horizontal="left" vertical="center" wrapText="1"/>
    </xf>
    <xf numFmtId="0" fontId="0" fillId="0" borderId="0" xfId="0" applyAlignment="1">
      <alignment horizontal="right"/>
    </xf>
    <xf numFmtId="14" fontId="37" fillId="10" borderId="0" xfId="0" applyNumberFormat="1" applyFont="1" applyFill="1" applyAlignment="1" applyProtection="1">
      <alignment horizontal="left" vertical="center"/>
      <protection locked="0"/>
    </xf>
    <xf numFmtId="0" fontId="0" fillId="10" borderId="0" xfId="0" applyFill="1" applyAlignment="1" applyProtection="1">
      <alignment vertical="center"/>
      <protection locked="0"/>
    </xf>
    <xf numFmtId="0" fontId="0" fillId="10" borderId="1" xfId="0" applyFill="1" applyBorder="1" applyAlignment="1" applyProtection="1">
      <alignment vertical="center"/>
      <protection locked="0"/>
    </xf>
    <xf numFmtId="0" fontId="0" fillId="10" borderId="1" xfId="0" applyFill="1" applyBorder="1" applyAlignment="1" applyProtection="1">
      <alignment horizontal="center" vertical="center"/>
      <protection locked="0"/>
    </xf>
    <xf numFmtId="0" fontId="58" fillId="6" borderId="1" xfId="0" applyFont="1" applyFill="1" applyBorder="1" applyAlignment="1" applyProtection="1">
      <alignment horizontal="left" vertical="center"/>
      <protection locked="0"/>
    </xf>
    <xf numFmtId="0" fontId="58" fillId="0" borderId="1" xfId="0" applyFont="1" applyBorder="1" applyAlignment="1" applyProtection="1">
      <alignment horizontal="center" vertical="center"/>
      <protection locked="0"/>
    </xf>
    <xf numFmtId="0" fontId="58" fillId="0" borderId="1" xfId="0" applyFont="1" applyBorder="1" applyAlignment="1" applyProtection="1">
      <alignment horizontal="center" vertical="center" wrapText="1"/>
      <protection locked="0"/>
    </xf>
    <xf numFmtId="0" fontId="58" fillId="0" borderId="1" xfId="0" applyFont="1" applyBorder="1" applyAlignment="1" applyProtection="1">
      <alignment horizontal="left" vertical="center"/>
      <protection locked="0"/>
    </xf>
    <xf numFmtId="165" fontId="0" fillId="18" borderId="1" xfId="0" applyNumberFormat="1" applyFill="1" applyBorder="1" applyAlignment="1" applyProtection="1">
      <alignment horizontal="center" vertical="center"/>
      <protection locked="0"/>
    </xf>
    <xf numFmtId="168" fontId="0" fillId="7" borderId="1" xfId="0" applyNumberFormat="1" applyFill="1" applyBorder="1" applyAlignment="1">
      <alignment horizontal="center" vertical="center"/>
    </xf>
    <xf numFmtId="168" fontId="0" fillId="18" borderId="1" xfId="1" applyNumberFormat="1" applyFont="1" applyFill="1" applyBorder="1" applyAlignment="1">
      <alignment horizontal="center" vertical="center"/>
    </xf>
    <xf numFmtId="168" fontId="0" fillId="0" borderId="1" xfId="1" applyNumberFormat="1" applyFont="1" applyBorder="1" applyAlignment="1">
      <alignment horizontal="center" vertical="center"/>
    </xf>
    <xf numFmtId="168" fontId="1" fillId="0" borderId="0" xfId="0" applyNumberFormat="1" applyFont="1" applyAlignment="1">
      <alignment vertical="center"/>
    </xf>
    <xf numFmtId="168" fontId="1" fillId="0" borderId="0" xfId="0" applyNumberFormat="1" applyFont="1"/>
    <xf numFmtId="0" fontId="6" fillId="0" borderId="1" xfId="0" applyFont="1" applyBorder="1"/>
    <xf numFmtId="168" fontId="0" fillId="0" borderId="2" xfId="1" applyNumberFormat="1" applyFont="1" applyBorder="1" applyAlignment="1">
      <alignment horizontal="center" vertical="center"/>
    </xf>
    <xf numFmtId="0" fontId="54" fillId="0" borderId="0" xfId="0" applyFont="1" applyAlignment="1" applyProtection="1">
      <alignment vertical="center"/>
      <protection locked="0"/>
    </xf>
    <xf numFmtId="0" fontId="58" fillId="10" borderId="0" xfId="0" applyFont="1" applyFill="1" applyAlignment="1" applyProtection="1">
      <alignment vertical="center"/>
      <protection locked="0"/>
    </xf>
    <xf numFmtId="0" fontId="58" fillId="10" borderId="0" xfId="0" applyFont="1" applyFill="1" applyAlignment="1" applyProtection="1">
      <alignment horizontal="left" vertical="center"/>
      <protection locked="0"/>
    </xf>
    <xf numFmtId="0" fontId="58" fillId="6" borderId="0" xfId="0" applyFont="1" applyFill="1" applyAlignment="1" applyProtection="1">
      <alignment horizontal="left" vertical="center"/>
      <protection locked="0"/>
    </xf>
    <xf numFmtId="0" fontId="0" fillId="10" borderId="1" xfId="0" applyFill="1" applyBorder="1" applyAlignment="1">
      <alignment vertical="center"/>
    </xf>
    <xf numFmtId="0" fontId="54" fillId="0" borderId="0" xfId="0" applyFont="1" applyAlignment="1">
      <alignment vertical="center"/>
    </xf>
    <xf numFmtId="0" fontId="54" fillId="0" borderId="0" xfId="0" applyFont="1" applyAlignment="1">
      <alignment horizontal="left" vertical="center"/>
    </xf>
    <xf numFmtId="0" fontId="54" fillId="0" borderId="0" xfId="0" applyFont="1" applyAlignment="1">
      <alignment horizontal="left" vertical="center" indent="1"/>
    </xf>
    <xf numFmtId="0" fontId="1" fillId="10" borderId="9" xfId="0" applyFont="1" applyFill="1" applyBorder="1" applyAlignment="1" applyProtection="1">
      <alignment vertical="center"/>
      <protection locked="0"/>
    </xf>
    <xf numFmtId="169" fontId="0" fillId="10" borderId="0" xfId="0" applyNumberFormat="1" applyFill="1" applyAlignment="1" applyProtection="1">
      <alignment horizontal="left"/>
      <protection locked="0"/>
    </xf>
    <xf numFmtId="0" fontId="1" fillId="0" borderId="0" xfId="0" applyFont="1" applyAlignment="1">
      <alignment horizontal="left" vertical="center"/>
    </xf>
    <xf numFmtId="166" fontId="69" fillId="0" borderId="0" xfId="2" applyNumberFormat="1" applyFont="1" applyAlignment="1">
      <alignment horizontal="left" vertical="center"/>
    </xf>
    <xf numFmtId="0" fontId="5" fillId="0" borderId="0" xfId="0" applyFont="1" applyAlignment="1">
      <alignment horizontal="center"/>
    </xf>
    <xf numFmtId="169" fontId="1" fillId="0" borderId="0" xfId="0" applyNumberFormat="1" applyFont="1" applyAlignment="1">
      <alignment horizontal="left"/>
    </xf>
    <xf numFmtId="169" fontId="0" fillId="0" borderId="0" xfId="0" applyNumberFormat="1" applyAlignment="1">
      <alignment horizontal="left"/>
    </xf>
    <xf numFmtId="0" fontId="70" fillId="0" borderId="0" xfId="0" applyFont="1" applyAlignment="1">
      <alignment horizontal="right" vertical="center"/>
    </xf>
    <xf numFmtId="0" fontId="1" fillId="0" borderId="9" xfId="0" applyFont="1" applyBorder="1"/>
    <xf numFmtId="43" fontId="0" fillId="0" borderId="0" xfId="1" applyFont="1" applyBorder="1" applyAlignment="1" applyProtection="1">
      <alignment horizontal="left" vertical="center" wrapText="1"/>
    </xf>
    <xf numFmtId="0" fontId="40" fillId="0" borderId="0" xfId="0" applyFont="1" applyAlignment="1">
      <alignment vertical="center" wrapText="1"/>
    </xf>
    <xf numFmtId="43" fontId="0" fillId="0" borderId="0" xfId="1" applyFont="1" applyBorder="1" applyAlignment="1" applyProtection="1">
      <alignment vertical="center"/>
    </xf>
    <xf numFmtId="43" fontId="0" fillId="0" borderId="0" xfId="1" applyFont="1" applyAlignment="1" applyProtection="1">
      <alignment vertical="center"/>
    </xf>
    <xf numFmtId="43" fontId="0" fillId="0" borderId="0" xfId="1" applyFont="1" applyBorder="1" applyAlignment="1" applyProtection="1">
      <alignment horizontal="left" vertical="top"/>
    </xf>
    <xf numFmtId="43" fontId="0" fillId="0" borderId="0" xfId="1" applyFont="1" applyProtection="1"/>
    <xf numFmtId="43" fontId="0" fillId="0" borderId="0" xfId="0" applyNumberFormat="1"/>
    <xf numFmtId="0" fontId="68" fillId="0" borderId="0" xfId="0" applyFont="1"/>
    <xf numFmtId="0" fontId="1" fillId="0" borderId="21" xfId="0" applyFont="1" applyBorder="1" applyAlignment="1">
      <alignment vertical="center"/>
    </xf>
    <xf numFmtId="43" fontId="1" fillId="0" borderId="23" xfId="1" applyFont="1" applyBorder="1" applyProtection="1"/>
    <xf numFmtId="0" fontId="1" fillId="0" borderId="25" xfId="0" applyFont="1" applyBorder="1"/>
    <xf numFmtId="43" fontId="1" fillId="0" borderId="27" xfId="1" applyFont="1" applyBorder="1" applyProtection="1"/>
    <xf numFmtId="0" fontId="68" fillId="0" borderId="11" xfId="0" applyFont="1" applyBorder="1"/>
    <xf numFmtId="0" fontId="36" fillId="0" borderId="0" xfId="0" applyFont="1" applyAlignment="1">
      <alignment horizontal="right" vertical="center"/>
    </xf>
    <xf numFmtId="0" fontId="71" fillId="0" borderId="11" xfId="0" applyFont="1" applyBorder="1"/>
    <xf numFmtId="0" fontId="53" fillId="9" borderId="3" xfId="0" applyFont="1" applyFill="1" applyBorder="1" applyAlignment="1">
      <alignment horizontal="center" vertical="center"/>
    </xf>
    <xf numFmtId="0" fontId="53" fillId="9" borderId="5" xfId="0" applyFont="1" applyFill="1" applyBorder="1" applyAlignment="1">
      <alignment horizontal="center" vertical="center"/>
    </xf>
    <xf numFmtId="0" fontId="53" fillId="9" borderId="4" xfId="0" applyFont="1" applyFill="1" applyBorder="1" applyAlignment="1">
      <alignment horizontal="center" vertical="center"/>
    </xf>
    <xf numFmtId="0" fontId="54" fillId="14" borderId="0" xfId="0" quotePrefix="1" applyFont="1" applyFill="1" applyAlignment="1">
      <alignment horizontal="center" vertical="center"/>
    </xf>
    <xf numFmtId="0" fontId="64" fillId="0" borderId="0" xfId="0" applyFont="1" applyAlignment="1">
      <alignment horizontal="center" vertical="center" wrapText="1"/>
    </xf>
    <xf numFmtId="0" fontId="66" fillId="17" borderId="6" xfId="0" applyFont="1" applyFill="1" applyBorder="1" applyAlignment="1">
      <alignment horizontal="center" vertical="center"/>
    </xf>
    <xf numFmtId="0" fontId="66" fillId="17" borderId="7" xfId="0" applyFont="1" applyFill="1" applyBorder="1" applyAlignment="1">
      <alignment horizontal="center" vertical="center"/>
    </xf>
    <xf numFmtId="0" fontId="66" fillId="17" borderId="8" xfId="0" applyFont="1" applyFill="1" applyBorder="1" applyAlignment="1">
      <alignment horizontal="center" vertical="center"/>
    </xf>
    <xf numFmtId="0" fontId="63" fillId="21" borderId="21" xfId="0" applyFont="1" applyFill="1" applyBorder="1" applyAlignment="1">
      <alignment horizontal="left" vertical="center" wrapText="1"/>
    </xf>
    <xf numFmtId="0" fontId="63" fillId="21" borderId="24" xfId="0" applyFont="1" applyFill="1" applyBorder="1" applyAlignment="1">
      <alignment horizontal="left" vertical="center" wrapText="1"/>
    </xf>
    <xf numFmtId="0" fontId="63" fillId="21" borderId="25" xfId="0" applyFont="1" applyFill="1" applyBorder="1" applyAlignment="1">
      <alignment horizontal="left" vertical="center" wrapText="1"/>
    </xf>
    <xf numFmtId="0" fontId="63" fillId="21" borderId="31" xfId="0" applyFont="1" applyFill="1" applyBorder="1" applyAlignment="1">
      <alignment horizontal="left" vertical="center" wrapText="1"/>
    </xf>
    <xf numFmtId="0" fontId="63" fillId="21" borderId="32" xfId="0" applyFont="1" applyFill="1" applyBorder="1" applyAlignment="1">
      <alignment horizontal="left" vertical="center" wrapText="1"/>
    </xf>
    <xf numFmtId="0" fontId="0" fillId="0" borderId="28" xfId="0" applyBorder="1" applyAlignment="1">
      <alignment horizontal="left" vertical="center"/>
    </xf>
    <xf numFmtId="0" fontId="0" fillId="0" borderId="29" xfId="0" applyBorder="1" applyAlignment="1">
      <alignment horizontal="left" vertical="center"/>
    </xf>
    <xf numFmtId="0" fontId="0" fillId="0" borderId="30" xfId="0" applyBorder="1" applyAlignment="1">
      <alignment horizontal="left" vertical="center"/>
    </xf>
    <xf numFmtId="0" fontId="36" fillId="0" borderId="0" xfId="0" applyFont="1" applyAlignment="1">
      <alignment horizontal="left" vertical="center" wrapText="1"/>
    </xf>
    <xf numFmtId="0" fontId="48" fillId="5" borderId="3" xfId="0" applyFont="1" applyFill="1" applyBorder="1" applyAlignment="1">
      <alignment horizontal="center" vertical="center"/>
    </xf>
    <xf numFmtId="0" fontId="48" fillId="5" borderId="5" xfId="0" applyFont="1" applyFill="1" applyBorder="1" applyAlignment="1">
      <alignment horizontal="center" vertical="center"/>
    </xf>
    <xf numFmtId="0" fontId="48" fillId="5" borderId="4" xfId="0" applyFont="1" applyFill="1" applyBorder="1" applyAlignment="1">
      <alignment horizontal="center" vertical="center"/>
    </xf>
    <xf numFmtId="0" fontId="48" fillId="15" borderId="3" xfId="0" applyFont="1" applyFill="1" applyBorder="1" applyAlignment="1">
      <alignment horizontal="center" vertical="center"/>
    </xf>
    <xf numFmtId="0" fontId="48" fillId="15" borderId="5" xfId="0" applyFont="1" applyFill="1" applyBorder="1" applyAlignment="1">
      <alignment horizontal="center" vertical="center"/>
    </xf>
    <xf numFmtId="0" fontId="48" fillId="15" borderId="4" xfId="0" applyFont="1" applyFill="1" applyBorder="1" applyAlignment="1">
      <alignment horizontal="center" vertical="center"/>
    </xf>
    <xf numFmtId="0" fontId="47" fillId="2" borderId="1" xfId="0" applyFont="1" applyFill="1" applyBorder="1" applyAlignment="1">
      <alignment horizontal="center" vertical="center"/>
    </xf>
    <xf numFmtId="0" fontId="47" fillId="4" borderId="18" xfId="0" applyFont="1" applyFill="1" applyBorder="1" applyAlignment="1">
      <alignment horizontal="center" vertical="center"/>
    </xf>
    <xf numFmtId="0" fontId="47" fillId="4" borderId="19" xfId="0" applyFont="1" applyFill="1" applyBorder="1" applyAlignment="1">
      <alignment horizontal="center" vertical="center"/>
    </xf>
    <xf numFmtId="0" fontId="47" fillId="4" borderId="20" xfId="0" applyFont="1" applyFill="1" applyBorder="1" applyAlignment="1">
      <alignment horizontal="center" vertical="center"/>
    </xf>
    <xf numFmtId="0" fontId="48" fillId="8" borderId="3" xfId="0" applyFont="1" applyFill="1" applyBorder="1" applyAlignment="1">
      <alignment horizontal="center" vertical="center"/>
    </xf>
    <xf numFmtId="0" fontId="48" fillId="8" borderId="5" xfId="0" applyFont="1" applyFill="1" applyBorder="1" applyAlignment="1">
      <alignment horizontal="center" vertical="center"/>
    </xf>
    <xf numFmtId="0" fontId="48" fillId="8" borderId="4" xfId="0" applyFont="1" applyFill="1" applyBorder="1" applyAlignment="1">
      <alignment horizontal="center" vertical="center"/>
    </xf>
    <xf numFmtId="0" fontId="48" fillId="17" borderId="3" xfId="0" applyFont="1" applyFill="1" applyBorder="1" applyAlignment="1">
      <alignment horizontal="center" vertical="center"/>
    </xf>
    <xf numFmtId="0" fontId="48" fillId="17" borderId="5" xfId="0" applyFont="1" applyFill="1" applyBorder="1" applyAlignment="1">
      <alignment horizontal="center" vertical="center"/>
    </xf>
    <xf numFmtId="0" fontId="48" fillId="17" borderId="4" xfId="0" applyFont="1" applyFill="1" applyBorder="1" applyAlignment="1">
      <alignment horizontal="center" vertical="center"/>
    </xf>
    <xf numFmtId="0" fontId="48" fillId="14" borderId="3" xfId="0" applyFont="1" applyFill="1" applyBorder="1" applyAlignment="1">
      <alignment horizontal="center" vertical="center"/>
    </xf>
    <xf numFmtId="0" fontId="48" fillId="14" borderId="5" xfId="0" applyFont="1" applyFill="1" applyBorder="1" applyAlignment="1">
      <alignment horizontal="center" vertical="center"/>
    </xf>
    <xf numFmtId="0" fontId="48" fillId="14" borderId="4" xfId="0" applyFont="1" applyFill="1" applyBorder="1" applyAlignment="1">
      <alignment horizontal="center" vertical="center"/>
    </xf>
    <xf numFmtId="0" fontId="48" fillId="16" borderId="3" xfId="0" applyFont="1" applyFill="1" applyBorder="1" applyAlignment="1">
      <alignment horizontal="center" vertical="center"/>
    </xf>
    <xf numFmtId="0" fontId="48" fillId="16" borderId="5" xfId="0" applyFont="1" applyFill="1" applyBorder="1" applyAlignment="1">
      <alignment horizontal="center" vertical="center"/>
    </xf>
    <xf numFmtId="0" fontId="48" fillId="16" borderId="4" xfId="0" applyFont="1" applyFill="1" applyBorder="1" applyAlignment="1">
      <alignment horizontal="center" vertical="center"/>
    </xf>
    <xf numFmtId="0" fontId="59" fillId="2" borderId="1"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7" xfId="0" applyFont="1" applyFill="1" applyBorder="1" applyAlignment="1">
      <alignment horizontal="center" vertical="center"/>
    </xf>
    <xf numFmtId="0" fontId="7" fillId="4" borderId="8" xfId="0" applyFont="1" applyFill="1" applyBorder="1" applyAlignment="1">
      <alignment horizontal="center" vertical="center"/>
    </xf>
    <xf numFmtId="0" fontId="21" fillId="5" borderId="3" xfId="0" applyFont="1" applyFill="1" applyBorder="1" applyAlignment="1">
      <alignment horizontal="center" vertical="center"/>
    </xf>
    <xf numFmtId="0" fontId="21" fillId="5" borderId="5" xfId="0" applyFont="1" applyFill="1" applyBorder="1" applyAlignment="1">
      <alignment horizontal="center" vertical="center"/>
    </xf>
    <xf numFmtId="0" fontId="21" fillId="5" borderId="4" xfId="0" applyFont="1" applyFill="1" applyBorder="1" applyAlignment="1">
      <alignment horizontal="center" vertical="center"/>
    </xf>
    <xf numFmtId="0" fontId="20" fillId="4" borderId="6" xfId="0" applyFont="1" applyFill="1" applyBorder="1" applyAlignment="1">
      <alignment horizontal="center" vertical="center"/>
    </xf>
    <xf numFmtId="0" fontId="20" fillId="4" borderId="7" xfId="0" applyFont="1" applyFill="1" applyBorder="1" applyAlignment="1">
      <alignment horizontal="center" vertical="center"/>
    </xf>
    <xf numFmtId="0" fontId="20" fillId="4" borderId="8" xfId="0" applyFont="1" applyFill="1" applyBorder="1" applyAlignment="1">
      <alignment horizontal="center" vertical="center"/>
    </xf>
    <xf numFmtId="0" fontId="12" fillId="2" borderId="1" xfId="0" applyFont="1" applyFill="1" applyBorder="1" applyAlignment="1">
      <alignment horizontal="center" vertical="center"/>
    </xf>
    <xf numFmtId="0" fontId="17" fillId="3" borderId="1" xfId="0" applyFont="1" applyFill="1" applyBorder="1" applyAlignment="1">
      <alignment horizontal="center" vertical="center" wrapText="1"/>
    </xf>
    <xf numFmtId="0" fontId="17" fillId="3" borderId="1" xfId="0" applyFont="1" applyFill="1" applyBorder="1" applyAlignment="1">
      <alignment vertical="center" wrapText="1"/>
    </xf>
    <xf numFmtId="0" fontId="21" fillId="8" borderId="3" xfId="0" applyFont="1" applyFill="1" applyBorder="1" applyAlignment="1">
      <alignment horizontal="center" vertical="center"/>
    </xf>
    <xf numFmtId="0" fontId="21" fillId="8" borderId="5" xfId="0" applyFont="1" applyFill="1" applyBorder="1" applyAlignment="1">
      <alignment horizontal="center" vertical="center"/>
    </xf>
    <xf numFmtId="0" fontId="21" fillId="8" borderId="4"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cellXfs>
  <cellStyles count="5">
    <cellStyle name="Comma" xfId="1" builtinId="3"/>
    <cellStyle name="Comma 2" xfId="4" xr:uid="{5E52125B-063C-4B99-9766-C486C0C94B2A}"/>
    <cellStyle name="Normal" xfId="0" builtinId="0"/>
    <cellStyle name="Normal 2" xfId="3" xr:uid="{9BC807AE-96B2-4EB4-B00A-C6C0103120B4}"/>
    <cellStyle name="Percent" xfId="2" builtinId="5"/>
  </cellStyles>
  <dxfs count="34">
    <dxf>
      <font>
        <color rgb="FFFF0000"/>
      </font>
    </dxf>
    <dxf>
      <font>
        <color theme="0"/>
      </font>
    </dxf>
    <dxf>
      <font>
        <color rgb="FFFF0000"/>
      </font>
    </dxf>
    <dxf>
      <font>
        <color theme="0"/>
      </font>
    </dxf>
    <dxf>
      <font>
        <b/>
        <i val="0"/>
        <strike val="0"/>
        <u val="none"/>
        <color theme="0"/>
      </font>
      <fill>
        <patternFill>
          <bgColor rgb="FFFF0000"/>
        </patternFill>
      </fill>
    </dxf>
    <dxf>
      <font>
        <color rgb="FFFF0000"/>
      </font>
    </dxf>
    <dxf>
      <font>
        <color theme="0"/>
      </font>
    </dxf>
    <dxf>
      <font>
        <color rgb="FFFF0000"/>
      </font>
    </dxf>
    <dxf>
      <font>
        <color theme="0"/>
      </font>
    </dxf>
    <dxf>
      <font>
        <b/>
        <i val="0"/>
        <strike val="0"/>
        <u val="none"/>
        <color theme="0"/>
      </font>
      <fill>
        <patternFill>
          <bgColor rgb="FFFF0000"/>
        </patternFill>
      </fill>
    </dxf>
    <dxf>
      <font>
        <b/>
        <i val="0"/>
        <strike val="0"/>
        <u val="none"/>
        <color theme="0"/>
      </font>
      <fill>
        <patternFill>
          <bgColor rgb="FFFF0000"/>
        </patternFill>
      </fill>
    </dxf>
    <dxf>
      <font>
        <b/>
        <i val="0"/>
        <strike val="0"/>
        <u val="none"/>
        <color theme="0"/>
      </font>
      <fill>
        <patternFill>
          <bgColor rgb="FFFF0000"/>
        </patternFill>
      </fill>
    </dxf>
    <dxf>
      <font>
        <color rgb="FFFF0000"/>
      </font>
    </dxf>
    <dxf>
      <font>
        <color theme="0"/>
      </font>
    </dxf>
    <dxf>
      <font>
        <color rgb="FFFF0000"/>
      </font>
    </dxf>
    <dxf>
      <font>
        <color theme="0"/>
      </font>
    </dxf>
    <dxf>
      <font>
        <b/>
        <i val="0"/>
        <strike val="0"/>
        <u val="none"/>
        <color theme="0"/>
      </font>
      <fill>
        <patternFill>
          <bgColor rgb="FFFF0000"/>
        </patternFill>
      </fill>
    </dxf>
    <dxf>
      <font>
        <b/>
        <i val="0"/>
        <strike val="0"/>
        <u val="none"/>
        <color theme="0"/>
      </font>
      <fill>
        <patternFill>
          <bgColor rgb="FFFF0000"/>
        </patternFill>
      </fill>
    </dxf>
    <dxf>
      <font>
        <b/>
        <i val="0"/>
        <color theme="0"/>
      </font>
      <fill>
        <patternFill>
          <bgColor rgb="FFFF0000"/>
        </patternFill>
      </fill>
    </dxf>
    <dxf>
      <font>
        <b/>
        <i val="0"/>
        <strike val="0"/>
        <u val="none"/>
        <color theme="0"/>
      </font>
      <fill>
        <patternFill>
          <bgColor rgb="FFFF0000"/>
        </patternFill>
      </fill>
    </dxf>
    <dxf>
      <font>
        <b/>
        <i val="0"/>
        <color theme="0"/>
      </font>
      <fill>
        <patternFill>
          <bgColor rgb="FFFF0000"/>
        </patternFill>
      </fill>
    </dxf>
    <dxf>
      <font>
        <b/>
        <i val="0"/>
        <strike val="0"/>
        <u val="none"/>
        <color theme="0"/>
      </font>
      <fill>
        <patternFill>
          <bgColor rgb="FFFF0000"/>
        </patternFill>
      </fill>
    </dxf>
    <dxf>
      <font>
        <b/>
        <i val="0"/>
        <strike val="0"/>
        <u val="none"/>
        <color theme="0"/>
      </font>
      <fill>
        <patternFill>
          <bgColor rgb="FFFF0000"/>
        </patternFill>
      </fill>
    </dxf>
    <dxf>
      <font>
        <b/>
        <i val="0"/>
        <strike val="0"/>
        <u val="none"/>
        <color theme="0"/>
      </font>
      <fill>
        <patternFill>
          <bgColor rgb="FFFF0000"/>
        </patternFill>
      </fill>
    </dxf>
    <dxf>
      <font>
        <b/>
        <i val="0"/>
        <color theme="0"/>
      </font>
      <fill>
        <patternFill>
          <bgColor rgb="FFFF0000"/>
        </patternFill>
      </fill>
    </dxf>
    <dxf>
      <font>
        <b/>
        <i val="0"/>
        <strike val="0"/>
        <u val="none"/>
        <color theme="0"/>
      </font>
      <fill>
        <patternFill>
          <bgColor rgb="FFFF0000"/>
        </patternFill>
      </fill>
    </dxf>
    <dxf>
      <font>
        <b/>
        <i val="0"/>
        <color theme="0"/>
      </font>
      <fill>
        <patternFill>
          <bgColor rgb="FFFF0000"/>
        </patternFill>
      </fill>
    </dxf>
    <dxf>
      <font>
        <b/>
        <i val="0"/>
        <strike val="0"/>
        <u val="none"/>
        <color theme="0"/>
      </font>
      <fill>
        <patternFill>
          <bgColor rgb="FFFF0000"/>
        </patternFill>
      </fill>
    </dxf>
    <dxf>
      <font>
        <b/>
        <i val="0"/>
        <color theme="0"/>
      </font>
      <fill>
        <patternFill>
          <bgColor rgb="FFFF0000"/>
        </patternFill>
      </fill>
    </dxf>
    <dxf>
      <font>
        <b/>
        <i val="0"/>
        <strike val="0"/>
        <u val="none"/>
        <color theme="0"/>
      </font>
      <fill>
        <patternFill>
          <bgColor rgb="FFFF0000"/>
        </patternFill>
      </fill>
    </dxf>
    <dxf>
      <font>
        <b/>
        <i val="0"/>
        <color theme="0"/>
      </font>
      <fill>
        <patternFill>
          <bgColor rgb="FFFF0000"/>
        </patternFill>
      </fill>
    </dxf>
    <dxf>
      <font>
        <color theme="0"/>
      </font>
      <fill>
        <patternFill>
          <bgColor rgb="FFFF0000"/>
        </patternFill>
      </fill>
    </dxf>
    <dxf>
      <font>
        <color rgb="FFFF0000"/>
      </font>
      <fill>
        <patternFill patternType="none">
          <bgColor auto="1"/>
        </patternFill>
      </fill>
    </dxf>
    <dxf>
      <font>
        <b/>
        <i val="0"/>
        <strike val="0"/>
        <u val="none"/>
        <color theme="0"/>
      </font>
      <fill>
        <patternFill>
          <bgColor rgb="FFFF0000"/>
        </patternFill>
      </fill>
    </dxf>
  </dxfs>
  <tableStyles count="0" defaultTableStyle="TableStyleMedium2" defaultPivotStyle="PivotStyleLight16"/>
  <colors>
    <mruColors>
      <color rgb="FFFFFFCC"/>
      <color rgb="FF00CC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42E06-1D85-49FE-B078-2F1021C94405}">
  <sheetPr>
    <tabColor rgb="FF00B0F0"/>
    <pageSetUpPr fitToPage="1"/>
  </sheetPr>
  <dimension ref="B3:I25"/>
  <sheetViews>
    <sheetView showGridLines="0" zoomScale="85" zoomScaleNormal="85" workbookViewId="0">
      <selection activeCell="C13" sqref="C13"/>
    </sheetView>
  </sheetViews>
  <sheetFormatPr defaultRowHeight="15"/>
  <cols>
    <col min="1" max="1" width="8.85546875" customWidth="1"/>
    <col min="2" max="2" width="19.140625" customWidth="1"/>
    <col min="3" max="3" width="24.5703125" customWidth="1"/>
    <col min="4" max="4" width="31.140625" customWidth="1"/>
    <col min="5" max="7" width="19.140625" customWidth="1"/>
  </cols>
  <sheetData>
    <row r="3" spans="2:9" ht="51">
      <c r="B3" s="151" t="s">
        <v>0</v>
      </c>
    </row>
    <row r="4" spans="2:9" ht="2.85" customHeight="1"/>
    <row r="5" spans="2:9" ht="18.75">
      <c r="B5" s="220" t="s">
        <v>390</v>
      </c>
      <c r="C5" s="152"/>
      <c r="D5" s="152"/>
      <c r="E5" s="152"/>
      <c r="F5" s="152"/>
      <c r="G5" s="152"/>
      <c r="H5" s="152"/>
      <c r="I5" s="152"/>
    </row>
    <row r="9" spans="2:9" ht="18.75">
      <c r="B9" s="167" t="s">
        <v>1</v>
      </c>
    </row>
    <row r="10" spans="2:9" ht="15.75" thickBot="1"/>
    <row r="11" spans="2:9" ht="21.6" customHeight="1" thickBot="1">
      <c r="B11" s="158" t="s">
        <v>2</v>
      </c>
      <c r="C11" s="158"/>
      <c r="D11" s="158" t="s">
        <v>3</v>
      </c>
      <c r="E11" s="158" t="s">
        <v>4</v>
      </c>
      <c r="F11" s="158" t="s">
        <v>5</v>
      </c>
      <c r="G11" s="158" t="s">
        <v>6</v>
      </c>
    </row>
    <row r="12" spans="2:9" ht="21.6" customHeight="1" thickBot="1">
      <c r="B12" s="171" t="s">
        <v>7</v>
      </c>
      <c r="C12" s="226" t="s">
        <v>8</v>
      </c>
      <c r="D12" s="227"/>
      <c r="E12" s="227"/>
      <c r="F12" s="227"/>
      <c r="G12" s="228"/>
    </row>
    <row r="13" spans="2:9" ht="26.1" customHeight="1">
      <c r="B13" s="232" t="s">
        <v>9</v>
      </c>
      <c r="C13" s="168" t="s">
        <v>10</v>
      </c>
      <c r="D13" s="163" t="s">
        <v>11</v>
      </c>
      <c r="E13" s="163" t="s">
        <v>11</v>
      </c>
      <c r="F13" s="163" t="s">
        <v>11</v>
      </c>
      <c r="G13" s="163" t="s">
        <v>11</v>
      </c>
    </row>
    <row r="14" spans="2:9" ht="21.6" customHeight="1" thickBot="1">
      <c r="B14" s="233"/>
      <c r="C14" s="169" t="s">
        <v>12</v>
      </c>
      <c r="D14" s="164" t="s">
        <v>13</v>
      </c>
      <c r="E14" s="164" t="s">
        <v>11</v>
      </c>
      <c r="F14" s="164" t="s">
        <v>11</v>
      </c>
      <c r="G14" s="164" t="s">
        <v>11</v>
      </c>
    </row>
    <row r="15" spans="2:9" ht="35.450000000000003" customHeight="1">
      <c r="B15" s="229" t="s">
        <v>14</v>
      </c>
      <c r="C15" s="168" t="s">
        <v>15</v>
      </c>
      <c r="D15" s="163" t="s">
        <v>16</v>
      </c>
      <c r="E15" s="163" t="s">
        <v>16</v>
      </c>
      <c r="F15" s="163" t="s">
        <v>17</v>
      </c>
      <c r="G15" s="163" t="s">
        <v>17</v>
      </c>
      <c r="I15" s="45"/>
    </row>
    <row r="16" spans="2:9" ht="24.6" customHeight="1">
      <c r="B16" s="230"/>
      <c r="C16" s="170" t="s">
        <v>18</v>
      </c>
      <c r="D16" s="165" t="s">
        <v>16</v>
      </c>
      <c r="E16" s="165" t="s">
        <v>16</v>
      </c>
      <c r="F16" s="165" t="s">
        <v>17</v>
      </c>
      <c r="G16" s="165" t="s">
        <v>17</v>
      </c>
      <c r="I16" s="45"/>
    </row>
    <row r="17" spans="2:9" ht="33" customHeight="1" thickBot="1">
      <c r="B17" s="231"/>
      <c r="C17" s="169" t="s">
        <v>19</v>
      </c>
      <c r="D17" s="164" t="s">
        <v>16</v>
      </c>
      <c r="E17" s="164" t="s">
        <v>16</v>
      </c>
      <c r="F17" s="164" t="s">
        <v>17</v>
      </c>
      <c r="G17" s="164" t="s">
        <v>17</v>
      </c>
      <c r="I17" s="45"/>
    </row>
    <row r="18" spans="2:9" ht="28.35" customHeight="1">
      <c r="B18" s="229" t="s">
        <v>20</v>
      </c>
      <c r="C18" s="234" t="s">
        <v>380</v>
      </c>
      <c r="D18" s="159">
        <v>1000</v>
      </c>
      <c r="E18" s="159">
        <v>1000</v>
      </c>
      <c r="F18" s="161" t="s">
        <v>22</v>
      </c>
      <c r="G18" s="161" t="s">
        <v>22</v>
      </c>
      <c r="I18" s="45"/>
    </row>
    <row r="19" spans="2:9">
      <c r="B19" s="230"/>
      <c r="C19" s="235"/>
      <c r="D19" s="160">
        <v>2500</v>
      </c>
      <c r="E19" s="160">
        <v>2500</v>
      </c>
      <c r="F19" s="160">
        <v>1000</v>
      </c>
      <c r="G19" s="160">
        <v>1000</v>
      </c>
      <c r="I19" s="45"/>
    </row>
    <row r="20" spans="2:9">
      <c r="B20" s="230"/>
      <c r="C20" s="235"/>
      <c r="D20" s="160">
        <v>5000</v>
      </c>
      <c r="E20" s="160">
        <v>5000</v>
      </c>
      <c r="F20" s="160">
        <v>2500</v>
      </c>
      <c r="G20" s="160">
        <v>2500</v>
      </c>
    </row>
    <row r="21" spans="2:9">
      <c r="B21" s="230"/>
      <c r="C21" s="235"/>
      <c r="D21" s="160">
        <v>7500</v>
      </c>
      <c r="E21" s="160">
        <v>7500</v>
      </c>
      <c r="F21" s="160">
        <v>5000</v>
      </c>
      <c r="G21" s="160">
        <v>5000</v>
      </c>
    </row>
    <row r="22" spans="2:9">
      <c r="B22" s="230"/>
      <c r="C22" s="235"/>
      <c r="D22" s="160">
        <v>10000</v>
      </c>
      <c r="E22" s="160">
        <v>10000</v>
      </c>
      <c r="F22" s="160">
        <v>7500</v>
      </c>
      <c r="G22" s="160">
        <v>7500</v>
      </c>
    </row>
    <row r="23" spans="2:9" ht="15.75" thickBot="1">
      <c r="B23" s="230"/>
      <c r="C23" s="236"/>
      <c r="D23" s="164"/>
      <c r="E23" s="164"/>
      <c r="F23" s="162">
        <v>10000</v>
      </c>
      <c r="G23" s="162">
        <v>10000</v>
      </c>
    </row>
    <row r="24" spans="2:9">
      <c r="B24" s="230"/>
      <c r="C24" s="153" t="s">
        <v>23</v>
      </c>
      <c r="D24" s="154"/>
      <c r="E24" s="154"/>
      <c r="F24" s="154"/>
      <c r="G24" s="155"/>
    </row>
    <row r="25" spans="2:9" ht="25.35" customHeight="1" thickBot="1">
      <c r="B25" s="231"/>
      <c r="C25" s="166" t="s">
        <v>383</v>
      </c>
      <c r="D25" s="156"/>
      <c r="E25" s="156"/>
      <c r="F25" s="156"/>
      <c r="G25" s="157"/>
    </row>
  </sheetData>
  <sheetProtection algorithmName="SHA-512" hashValue="F6qCImNYPyxARaC/xdWZEAG4Em8U9m5vVxZCwYTHbNz9dsLJoRe6Fgd59rsDdwJneI38ig3Mh4+0SuL5gDkVWQ==" saltValue="kuhhAy8NjPRe6kOiPbRrXg==" spinCount="100000" sheet="1" objects="1" scenarios="1"/>
  <mergeCells count="5">
    <mergeCell ref="C12:G12"/>
    <mergeCell ref="B15:B17"/>
    <mergeCell ref="B13:B14"/>
    <mergeCell ref="C18:C23"/>
    <mergeCell ref="B18:B25"/>
  </mergeCells>
  <pageMargins left="0.70866141732283472" right="0.70866141732283472" top="0.74803149606299213" bottom="0.74803149606299213" header="0.31496062992125984" footer="0.31496062992125984"/>
  <pageSetup paperSize="9" scale="9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CACEE-5FC9-4D5B-9104-8CE916237003}">
  <sheetPr>
    <tabColor rgb="FFFFC000"/>
  </sheetPr>
  <dimension ref="B2:W117"/>
  <sheetViews>
    <sheetView topLeftCell="A15" zoomScale="72" zoomScaleNormal="85" workbookViewId="0">
      <selection activeCell="M24" sqref="M24"/>
    </sheetView>
  </sheetViews>
  <sheetFormatPr defaultRowHeight="15"/>
  <cols>
    <col min="2" max="2" width="34.140625" style="2" customWidth="1"/>
    <col min="3" max="3" width="26.85546875" style="1" customWidth="1"/>
    <col min="4" max="4" width="22.85546875" style="1" customWidth="1"/>
    <col min="5" max="5" width="24.5703125" style="1" customWidth="1"/>
    <col min="6" max="6" width="20.85546875" style="1" customWidth="1"/>
    <col min="7" max="7" width="13.5703125" style="1" bestFit="1" customWidth="1"/>
    <col min="8" max="8" width="12.42578125" style="1" bestFit="1" customWidth="1"/>
    <col min="9" max="9" width="13.5703125" style="1" bestFit="1" customWidth="1"/>
    <col min="10" max="11" width="12.42578125" style="1" bestFit="1" customWidth="1"/>
    <col min="12" max="12" width="2.140625" style="1" customWidth="1"/>
    <col min="13" max="13" width="24.140625" style="1" customWidth="1"/>
    <col min="14" max="22" width="12" bestFit="1" customWidth="1"/>
  </cols>
  <sheetData>
    <row r="2" spans="2:22">
      <c r="B2" s="271" t="s">
        <v>64</v>
      </c>
      <c r="C2" s="272" t="s">
        <v>227</v>
      </c>
      <c r="D2" s="271" t="s">
        <v>228</v>
      </c>
      <c r="E2" s="271" t="s">
        <v>229</v>
      </c>
      <c r="F2" s="271" t="s">
        <v>230</v>
      </c>
    </row>
    <row r="3" spans="2:22" ht="20.45" customHeight="1">
      <c r="B3" s="271"/>
      <c r="C3" s="272"/>
      <c r="D3" s="271"/>
      <c r="E3" s="271"/>
      <c r="F3" s="271"/>
      <c r="I3" s="37" t="s">
        <v>231</v>
      </c>
      <c r="J3" s="38" t="s">
        <v>232</v>
      </c>
    </row>
    <row r="4" spans="2:22" ht="21" customHeight="1">
      <c r="B4" s="15" t="s">
        <v>233</v>
      </c>
      <c r="C4" s="16" t="s">
        <v>234</v>
      </c>
      <c r="D4" s="17">
        <v>0</v>
      </c>
      <c r="E4" s="17">
        <v>0</v>
      </c>
      <c r="F4" s="17">
        <v>0.3</v>
      </c>
      <c r="I4" s="39" t="s">
        <v>235</v>
      </c>
      <c r="J4" s="40">
        <v>0.2</v>
      </c>
    </row>
    <row r="5" spans="2:22" ht="36" customHeight="1">
      <c r="B5" s="15" t="s">
        <v>236</v>
      </c>
      <c r="C5" s="16" t="s">
        <v>237</v>
      </c>
      <c r="D5" s="17">
        <v>0.3</v>
      </c>
      <c r="E5" s="17">
        <v>0</v>
      </c>
      <c r="F5" s="17">
        <v>0.2</v>
      </c>
      <c r="I5" s="41" t="s">
        <v>136</v>
      </c>
      <c r="J5" s="42">
        <v>0</v>
      </c>
    </row>
    <row r="6" spans="2:22" ht="55.35" customHeight="1">
      <c r="B6" s="15" t="s">
        <v>238</v>
      </c>
      <c r="C6" s="16" t="s">
        <v>239</v>
      </c>
      <c r="D6" s="17">
        <v>0.15</v>
      </c>
      <c r="E6" s="17">
        <v>0</v>
      </c>
      <c r="F6" s="17" t="s">
        <v>240</v>
      </c>
    </row>
    <row r="7" spans="2:22" ht="35.450000000000003" customHeight="1">
      <c r="B7" s="15" t="s">
        <v>241</v>
      </c>
      <c r="C7" s="16" t="s">
        <v>242</v>
      </c>
      <c r="D7" s="17">
        <v>0.2</v>
      </c>
      <c r="E7" s="17">
        <v>0</v>
      </c>
      <c r="F7" s="17" t="s">
        <v>240</v>
      </c>
    </row>
    <row r="11" spans="2:22" ht="22.35" customHeight="1">
      <c r="B11" s="14"/>
      <c r="C11" s="28" t="s">
        <v>243</v>
      </c>
      <c r="D11" s="19"/>
      <c r="E11" s="19"/>
      <c r="F11" s="19"/>
      <c r="G11" s="19"/>
      <c r="H11" s="19"/>
      <c r="I11" s="19"/>
      <c r="J11" s="19"/>
      <c r="K11" s="19"/>
      <c r="L11" s="19"/>
      <c r="M11" s="19"/>
      <c r="N11" s="4"/>
      <c r="O11" s="4"/>
      <c r="P11" s="4"/>
      <c r="Q11" s="4"/>
      <c r="R11" s="4"/>
      <c r="S11" s="4"/>
      <c r="T11" s="4"/>
      <c r="U11" s="4"/>
      <c r="V11" s="4"/>
    </row>
    <row r="12" spans="2:22">
      <c r="B12" s="34" t="s">
        <v>10</v>
      </c>
      <c r="C12" s="29">
        <v>0.25</v>
      </c>
      <c r="D12" s="19"/>
      <c r="E12" s="19"/>
      <c r="F12" s="19"/>
      <c r="G12" s="19"/>
      <c r="H12" s="19"/>
      <c r="I12" s="19"/>
      <c r="J12" s="19"/>
      <c r="K12" s="19"/>
      <c r="L12" s="19"/>
      <c r="M12" s="19"/>
      <c r="N12" s="4"/>
      <c r="O12" s="4"/>
      <c r="P12" s="4"/>
      <c r="Q12" s="4"/>
      <c r="R12" s="4"/>
      <c r="S12" s="4"/>
      <c r="T12" s="4"/>
      <c r="U12" s="4"/>
      <c r="V12" s="4"/>
    </row>
    <row r="13" spans="2:22">
      <c r="B13" s="34" t="s">
        <v>12</v>
      </c>
      <c r="C13" s="29">
        <v>0.1</v>
      </c>
      <c r="D13" s="19"/>
      <c r="E13" s="19"/>
      <c r="F13" s="19"/>
      <c r="G13" s="19"/>
      <c r="H13" s="19"/>
      <c r="I13" s="19"/>
      <c r="J13" s="19"/>
      <c r="K13" s="19"/>
      <c r="L13" s="19"/>
      <c r="M13" s="19"/>
      <c r="N13" s="4"/>
      <c r="O13" s="4"/>
      <c r="P13" s="4"/>
      <c r="Q13" s="4"/>
      <c r="R13" s="4"/>
      <c r="S13" s="4"/>
      <c r="T13" s="4"/>
      <c r="U13" s="4"/>
      <c r="V13" s="4"/>
    </row>
    <row r="14" spans="2:22" ht="15.75" thickBot="1">
      <c r="B14" s="14"/>
      <c r="C14" s="19"/>
      <c r="D14" s="19"/>
      <c r="E14" s="19"/>
      <c r="F14" s="19"/>
      <c r="G14" s="19"/>
      <c r="H14" s="19"/>
      <c r="I14" s="19"/>
      <c r="J14" s="19"/>
      <c r="K14" s="19"/>
      <c r="L14" s="19"/>
      <c r="M14" s="19"/>
      <c r="N14" s="4"/>
      <c r="O14" s="4"/>
      <c r="P14" s="4"/>
      <c r="Q14" s="4"/>
      <c r="R14" s="4"/>
      <c r="S14" s="4"/>
      <c r="T14" s="4"/>
      <c r="U14" s="4"/>
      <c r="V14" s="4"/>
    </row>
    <row r="15" spans="2:22" ht="22.35" customHeight="1" thickBot="1">
      <c r="B15" s="4"/>
      <c r="C15" s="267" t="s">
        <v>244</v>
      </c>
      <c r="D15" s="268"/>
      <c r="E15" s="268"/>
      <c r="F15" s="268"/>
      <c r="G15" s="268"/>
      <c r="H15" s="268"/>
      <c r="I15" s="268"/>
      <c r="J15" s="268"/>
      <c r="K15" s="269"/>
      <c r="L15" s="4"/>
      <c r="M15" s="4"/>
      <c r="N15" s="267" t="s">
        <v>129</v>
      </c>
      <c r="O15" s="268"/>
      <c r="P15" s="268"/>
      <c r="Q15" s="268"/>
      <c r="R15" s="268"/>
      <c r="S15" s="268"/>
      <c r="T15" s="268"/>
      <c r="U15" s="268"/>
      <c r="V15" s="269"/>
    </row>
    <row r="16" spans="2:22" ht="18.600000000000001" customHeight="1">
      <c r="B16" s="20" t="s">
        <v>245</v>
      </c>
      <c r="C16" s="270" t="s">
        <v>3</v>
      </c>
      <c r="D16" s="270"/>
      <c r="E16" s="270"/>
      <c r="F16" s="270" t="s">
        <v>5</v>
      </c>
      <c r="G16" s="270"/>
      <c r="H16" s="270"/>
      <c r="I16" s="270" t="s">
        <v>6</v>
      </c>
      <c r="J16" s="270"/>
      <c r="K16" s="270"/>
      <c r="L16" s="14"/>
      <c r="M16" s="14"/>
      <c r="N16" s="270" t="s">
        <v>3</v>
      </c>
      <c r="O16" s="270"/>
      <c r="P16" s="270"/>
      <c r="Q16" s="270" t="s">
        <v>5</v>
      </c>
      <c r="R16" s="270"/>
      <c r="S16" s="270"/>
      <c r="T16" s="270" t="s">
        <v>6</v>
      </c>
      <c r="U16" s="270"/>
      <c r="V16" s="270"/>
    </row>
    <row r="17" spans="2:22" ht="23.45" customHeight="1">
      <c r="B17" s="35" t="s">
        <v>132</v>
      </c>
      <c r="C17" s="264" t="s">
        <v>154</v>
      </c>
      <c r="D17" s="265"/>
      <c r="E17" s="266"/>
      <c r="F17" s="264" t="s">
        <v>154</v>
      </c>
      <c r="G17" s="265"/>
      <c r="H17" s="266"/>
      <c r="I17" s="264" t="s">
        <v>154</v>
      </c>
      <c r="J17" s="265"/>
      <c r="K17" s="266"/>
      <c r="L17" s="14"/>
      <c r="M17" s="35" t="s">
        <v>132</v>
      </c>
      <c r="N17" s="273" t="s">
        <v>133</v>
      </c>
      <c r="O17" s="274"/>
      <c r="P17" s="275"/>
      <c r="Q17" s="273" t="s">
        <v>133</v>
      </c>
      <c r="R17" s="274"/>
      <c r="S17" s="275"/>
      <c r="T17" s="273" t="s">
        <v>133</v>
      </c>
      <c r="U17" s="274"/>
      <c r="V17" s="275"/>
    </row>
    <row r="18" spans="2:22">
      <c r="B18" s="35" t="s">
        <v>21</v>
      </c>
      <c r="C18" s="264" t="s">
        <v>134</v>
      </c>
      <c r="D18" s="265"/>
      <c r="E18" s="266"/>
      <c r="F18" s="264" t="s">
        <v>134</v>
      </c>
      <c r="G18" s="265"/>
      <c r="H18" s="266"/>
      <c r="I18" s="264" t="s">
        <v>134</v>
      </c>
      <c r="J18" s="265"/>
      <c r="K18" s="265"/>
      <c r="L18" s="14"/>
      <c r="M18" s="35" t="s">
        <v>21</v>
      </c>
      <c r="N18" s="264" t="s">
        <v>134</v>
      </c>
      <c r="O18" s="265"/>
      <c r="P18" s="266"/>
      <c r="Q18" s="264" t="s">
        <v>134</v>
      </c>
      <c r="R18" s="265"/>
      <c r="S18" s="266"/>
      <c r="T18" s="264" t="s">
        <v>134</v>
      </c>
      <c r="U18" s="265"/>
      <c r="V18" s="265"/>
    </row>
    <row r="19" spans="2:22">
      <c r="B19" s="35" t="s">
        <v>135</v>
      </c>
      <c r="C19" s="264" t="s">
        <v>136</v>
      </c>
      <c r="D19" s="265"/>
      <c r="E19" s="266"/>
      <c r="F19" s="264" t="s">
        <v>136</v>
      </c>
      <c r="G19" s="265"/>
      <c r="H19" s="266"/>
      <c r="I19" s="264" t="s">
        <v>136</v>
      </c>
      <c r="J19" s="265"/>
      <c r="K19" s="266"/>
      <c r="L19" s="14"/>
      <c r="M19" s="35" t="s">
        <v>135</v>
      </c>
      <c r="N19" s="264" t="s">
        <v>136</v>
      </c>
      <c r="O19" s="265"/>
      <c r="P19" s="266"/>
      <c r="Q19" s="264" t="s">
        <v>136</v>
      </c>
      <c r="R19" s="265"/>
      <c r="S19" s="266"/>
      <c r="T19" s="264" t="s">
        <v>136</v>
      </c>
      <c r="U19" s="265"/>
      <c r="V19" s="266"/>
    </row>
    <row r="20" spans="2:22">
      <c r="B20" s="21"/>
      <c r="C20" s="27" t="s">
        <v>32</v>
      </c>
      <c r="D20" s="27" t="s">
        <v>138</v>
      </c>
      <c r="E20" s="27" t="s">
        <v>139</v>
      </c>
      <c r="F20" s="27" t="s">
        <v>32</v>
      </c>
      <c r="G20" s="27" t="s">
        <v>138</v>
      </c>
      <c r="H20" s="27" t="s">
        <v>139</v>
      </c>
      <c r="I20" s="27" t="s">
        <v>32</v>
      </c>
      <c r="J20" s="27" t="s">
        <v>138</v>
      </c>
      <c r="K20" s="27" t="s">
        <v>139</v>
      </c>
      <c r="L20" s="14"/>
      <c r="M20" s="14"/>
      <c r="N20" s="27" t="s">
        <v>32</v>
      </c>
      <c r="O20" s="27" t="s">
        <v>138</v>
      </c>
      <c r="P20" s="27" t="s">
        <v>139</v>
      </c>
      <c r="Q20" s="27" t="s">
        <v>32</v>
      </c>
      <c r="R20" s="27" t="s">
        <v>138</v>
      </c>
      <c r="S20" s="27" t="s">
        <v>139</v>
      </c>
      <c r="T20" s="27" t="s">
        <v>32</v>
      </c>
      <c r="U20" s="27" t="s">
        <v>138</v>
      </c>
      <c r="V20" s="27" t="s">
        <v>139</v>
      </c>
    </row>
    <row r="21" spans="2:22">
      <c r="B21" s="22" t="s">
        <v>112</v>
      </c>
      <c r="C21" s="23">
        <f>SUM(D21:E21)</f>
        <v>3243</v>
      </c>
      <c r="D21" s="24">
        <v>1936</v>
      </c>
      <c r="E21" s="24">
        <v>1307</v>
      </c>
      <c r="F21" s="23">
        <f>SUM(G21:H21)</f>
        <v>4219</v>
      </c>
      <c r="G21" s="24">
        <v>2264</v>
      </c>
      <c r="H21" s="25">
        <v>1955</v>
      </c>
      <c r="I21" s="23">
        <f>SUM(J21:K21)</f>
        <v>5919</v>
      </c>
      <c r="J21" s="24">
        <v>2511</v>
      </c>
      <c r="K21" s="25">
        <v>3408</v>
      </c>
      <c r="L21" s="14"/>
      <c r="M21" s="22" t="s">
        <v>112</v>
      </c>
      <c r="N21" s="23">
        <f>SUM(O21:P21)</f>
        <v>3857.7</v>
      </c>
      <c r="O21" s="24">
        <f t="shared" ref="O21:O34" si="0">D21*(1+$C$12)</f>
        <v>2420</v>
      </c>
      <c r="P21" s="25">
        <f t="shared" ref="P21:P34" si="1">E21*(1+$C$13)</f>
        <v>1437.7</v>
      </c>
      <c r="Q21" s="23">
        <f>SUM(R21:S21)</f>
        <v>4980.5</v>
      </c>
      <c r="R21" s="24">
        <f t="shared" ref="R21:R34" si="2">G21*(1+$C$12)</f>
        <v>2830</v>
      </c>
      <c r="S21" s="25">
        <f t="shared" ref="S21:S34" si="3">H21*(1+$C$13)</f>
        <v>2150.5</v>
      </c>
      <c r="T21" s="23">
        <f>SUM(U21:V21)</f>
        <v>6887.55</v>
      </c>
      <c r="U21" s="24">
        <f t="shared" ref="U21:U34" si="4">J21*(1+$C$12)</f>
        <v>3138.75</v>
      </c>
      <c r="V21" s="25">
        <f t="shared" ref="V21:V34" si="5">K21*(1+$C$13)</f>
        <v>3748.8</v>
      </c>
    </row>
    <row r="22" spans="2:22">
      <c r="B22" s="22" t="s">
        <v>113</v>
      </c>
      <c r="C22" s="23">
        <f t="shared" ref="C22:C34" si="6">SUM(D22:E22)</f>
        <v>2995</v>
      </c>
      <c r="D22" s="24">
        <v>1872</v>
      </c>
      <c r="E22" s="24">
        <v>1123</v>
      </c>
      <c r="F22" s="23">
        <f t="shared" ref="F22:F34" si="7">SUM(G22:H22)</f>
        <v>4089</v>
      </c>
      <c r="G22" s="24">
        <v>2189</v>
      </c>
      <c r="H22" s="25">
        <v>1900</v>
      </c>
      <c r="I22" s="23">
        <f t="shared" ref="I22:I34" si="8">SUM(J22:K22)</f>
        <v>5849</v>
      </c>
      <c r="J22" s="24">
        <v>2428</v>
      </c>
      <c r="K22" s="25">
        <v>3421</v>
      </c>
      <c r="L22" s="14"/>
      <c r="M22" s="22" t="s">
        <v>113</v>
      </c>
      <c r="N22" s="23">
        <f t="shared" ref="N22:N34" si="9">SUM(O22:P22)</f>
        <v>3575.3</v>
      </c>
      <c r="O22" s="24">
        <f t="shared" si="0"/>
        <v>2340</v>
      </c>
      <c r="P22" s="25">
        <f t="shared" si="1"/>
        <v>1235.3000000000002</v>
      </c>
      <c r="Q22" s="23">
        <f t="shared" ref="Q22:Q34" si="10">SUM(R22:S22)</f>
        <v>4826.25</v>
      </c>
      <c r="R22" s="24">
        <f t="shared" si="2"/>
        <v>2736.25</v>
      </c>
      <c r="S22" s="25">
        <f t="shared" si="3"/>
        <v>2090</v>
      </c>
      <c r="T22" s="23">
        <f t="shared" ref="T22:T34" si="11">SUM(U22:V22)</f>
        <v>6798.1</v>
      </c>
      <c r="U22" s="24">
        <f t="shared" si="4"/>
        <v>3035</v>
      </c>
      <c r="V22" s="25">
        <f t="shared" si="5"/>
        <v>3763.1000000000004</v>
      </c>
    </row>
    <row r="23" spans="2:22">
      <c r="B23" s="22" t="s">
        <v>114</v>
      </c>
      <c r="C23" s="23">
        <f t="shared" si="6"/>
        <v>3462</v>
      </c>
      <c r="D23" s="24">
        <v>2162</v>
      </c>
      <c r="E23" s="24">
        <v>1300</v>
      </c>
      <c r="F23" s="23">
        <f t="shared" si="7"/>
        <v>4705</v>
      </c>
      <c r="G23" s="24">
        <v>2528</v>
      </c>
      <c r="H23" s="25">
        <v>2177</v>
      </c>
      <c r="I23" s="23">
        <f t="shared" si="8"/>
        <v>6875</v>
      </c>
      <c r="J23" s="24">
        <v>2804</v>
      </c>
      <c r="K23" s="25">
        <v>4071</v>
      </c>
      <c r="L23" s="14"/>
      <c r="M23" s="22" t="s">
        <v>114</v>
      </c>
      <c r="N23" s="23">
        <f t="shared" si="9"/>
        <v>4132.5</v>
      </c>
      <c r="O23" s="24">
        <f t="shared" si="0"/>
        <v>2702.5</v>
      </c>
      <c r="P23" s="25">
        <f t="shared" si="1"/>
        <v>1430.0000000000002</v>
      </c>
      <c r="Q23" s="23">
        <f t="shared" si="10"/>
        <v>5554.7000000000007</v>
      </c>
      <c r="R23" s="24">
        <f t="shared" si="2"/>
        <v>3160</v>
      </c>
      <c r="S23" s="25">
        <f t="shared" si="3"/>
        <v>2394.7000000000003</v>
      </c>
      <c r="T23" s="23">
        <f t="shared" si="11"/>
        <v>7983.1</v>
      </c>
      <c r="U23" s="24">
        <f t="shared" si="4"/>
        <v>3505</v>
      </c>
      <c r="V23" s="25">
        <f t="shared" si="5"/>
        <v>4478.1000000000004</v>
      </c>
    </row>
    <row r="24" spans="2:22">
      <c r="B24" s="22" t="s">
        <v>115</v>
      </c>
      <c r="C24" s="23">
        <f t="shared" si="6"/>
        <v>4283</v>
      </c>
      <c r="D24" s="24">
        <v>2743</v>
      </c>
      <c r="E24" s="24">
        <v>1540</v>
      </c>
      <c r="F24" s="23">
        <f t="shared" si="7"/>
        <v>5746</v>
      </c>
      <c r="G24" s="24">
        <v>3207</v>
      </c>
      <c r="H24" s="25">
        <v>2539</v>
      </c>
      <c r="I24" s="23">
        <f t="shared" si="8"/>
        <v>8176</v>
      </c>
      <c r="J24" s="24">
        <v>3557</v>
      </c>
      <c r="K24" s="25">
        <v>4619</v>
      </c>
      <c r="L24" s="14"/>
      <c r="M24" s="22"/>
      <c r="N24" s="23">
        <f t="shared" si="9"/>
        <v>5122.75</v>
      </c>
      <c r="O24" s="24">
        <f t="shared" si="0"/>
        <v>3428.75</v>
      </c>
      <c r="P24" s="25">
        <f t="shared" si="1"/>
        <v>1694.0000000000002</v>
      </c>
      <c r="Q24" s="23">
        <f t="shared" si="10"/>
        <v>6801.65</v>
      </c>
      <c r="R24" s="24">
        <f t="shared" si="2"/>
        <v>4008.75</v>
      </c>
      <c r="S24" s="25">
        <f t="shared" si="3"/>
        <v>2792.9</v>
      </c>
      <c r="T24" s="23">
        <f t="shared" si="11"/>
        <v>9527.1500000000015</v>
      </c>
      <c r="U24" s="24">
        <f t="shared" si="4"/>
        <v>4446.25</v>
      </c>
      <c r="V24" s="25">
        <f t="shared" si="5"/>
        <v>5080.9000000000005</v>
      </c>
    </row>
    <row r="25" spans="2:22">
      <c r="B25" s="22" t="s">
        <v>116</v>
      </c>
      <c r="C25" s="23">
        <f t="shared" si="6"/>
        <v>4831</v>
      </c>
      <c r="D25" s="24">
        <v>3227</v>
      </c>
      <c r="E25" s="24">
        <v>1604</v>
      </c>
      <c r="F25" s="23">
        <f t="shared" si="7"/>
        <v>6364</v>
      </c>
      <c r="G25" s="24">
        <v>3773</v>
      </c>
      <c r="H25" s="25">
        <v>2591</v>
      </c>
      <c r="I25" s="23">
        <f t="shared" si="8"/>
        <v>8889</v>
      </c>
      <c r="J25" s="24">
        <v>4185</v>
      </c>
      <c r="K25" s="25">
        <v>4704</v>
      </c>
      <c r="L25" s="14"/>
      <c r="M25" s="22" t="s">
        <v>116</v>
      </c>
      <c r="N25" s="23">
        <f t="shared" si="9"/>
        <v>5798.15</v>
      </c>
      <c r="O25" s="24">
        <f t="shared" si="0"/>
        <v>4033.75</v>
      </c>
      <c r="P25" s="25">
        <f t="shared" si="1"/>
        <v>1764.4</v>
      </c>
      <c r="Q25" s="23">
        <f t="shared" si="10"/>
        <v>7566.35</v>
      </c>
      <c r="R25" s="24">
        <f t="shared" si="2"/>
        <v>4716.25</v>
      </c>
      <c r="S25" s="25">
        <f t="shared" si="3"/>
        <v>2850.1000000000004</v>
      </c>
      <c r="T25" s="23">
        <f t="shared" si="11"/>
        <v>10405.650000000001</v>
      </c>
      <c r="U25" s="24">
        <f t="shared" si="4"/>
        <v>5231.25</v>
      </c>
      <c r="V25" s="25">
        <f t="shared" si="5"/>
        <v>5174.4000000000005</v>
      </c>
    </row>
    <row r="26" spans="2:22">
      <c r="B26" s="26" t="s">
        <v>117</v>
      </c>
      <c r="C26" s="23">
        <f t="shared" si="6"/>
        <v>5393</v>
      </c>
      <c r="D26" s="24">
        <v>3646</v>
      </c>
      <c r="E26" s="24">
        <v>1747</v>
      </c>
      <c r="F26" s="23">
        <f t="shared" si="7"/>
        <v>7117</v>
      </c>
      <c r="G26" s="24">
        <v>4264</v>
      </c>
      <c r="H26" s="25">
        <v>2853</v>
      </c>
      <c r="I26" s="23">
        <f t="shared" si="8"/>
        <v>9999</v>
      </c>
      <c r="J26" s="24">
        <v>4729</v>
      </c>
      <c r="K26" s="25">
        <v>5270</v>
      </c>
      <c r="L26" s="14"/>
      <c r="M26" s="26" t="s">
        <v>117</v>
      </c>
      <c r="N26" s="23">
        <f t="shared" si="9"/>
        <v>6479.2</v>
      </c>
      <c r="O26" s="24">
        <f t="shared" si="0"/>
        <v>4557.5</v>
      </c>
      <c r="P26" s="25">
        <f t="shared" si="1"/>
        <v>1921.7</v>
      </c>
      <c r="Q26" s="23">
        <f t="shared" si="10"/>
        <v>8468.2999999999993</v>
      </c>
      <c r="R26" s="24">
        <f t="shared" si="2"/>
        <v>5330</v>
      </c>
      <c r="S26" s="25">
        <f t="shared" si="3"/>
        <v>3138.3</v>
      </c>
      <c r="T26" s="23">
        <f t="shared" si="11"/>
        <v>11708.25</v>
      </c>
      <c r="U26" s="24">
        <f t="shared" si="4"/>
        <v>5911.25</v>
      </c>
      <c r="V26" s="25">
        <f t="shared" si="5"/>
        <v>5797.0000000000009</v>
      </c>
    </row>
    <row r="27" spans="2:22">
      <c r="B27" s="22" t="s">
        <v>118</v>
      </c>
      <c r="C27" s="23">
        <f t="shared" si="6"/>
        <v>6375</v>
      </c>
      <c r="D27" s="24">
        <v>4420</v>
      </c>
      <c r="E27" s="24">
        <v>1955</v>
      </c>
      <c r="F27" s="23">
        <f t="shared" si="7"/>
        <v>8404</v>
      </c>
      <c r="G27" s="24">
        <v>5169</v>
      </c>
      <c r="H27" s="25">
        <v>3235</v>
      </c>
      <c r="I27" s="23">
        <f t="shared" si="8"/>
        <v>11555</v>
      </c>
      <c r="J27" s="24">
        <v>5733</v>
      </c>
      <c r="K27" s="25">
        <v>5822</v>
      </c>
      <c r="L27" s="14"/>
      <c r="M27" s="22" t="s">
        <v>118</v>
      </c>
      <c r="N27" s="23">
        <f t="shared" si="9"/>
        <v>7675.5</v>
      </c>
      <c r="O27" s="24">
        <f t="shared" si="0"/>
        <v>5525</v>
      </c>
      <c r="P27" s="25">
        <f t="shared" si="1"/>
        <v>2150.5</v>
      </c>
      <c r="Q27" s="23">
        <f t="shared" si="10"/>
        <v>10019.75</v>
      </c>
      <c r="R27" s="24">
        <f t="shared" si="2"/>
        <v>6461.25</v>
      </c>
      <c r="S27" s="25">
        <f t="shared" si="3"/>
        <v>3558.5000000000005</v>
      </c>
      <c r="T27" s="23">
        <f t="shared" si="11"/>
        <v>13570.45</v>
      </c>
      <c r="U27" s="24">
        <f t="shared" si="4"/>
        <v>7166.25</v>
      </c>
      <c r="V27" s="25">
        <f t="shared" si="5"/>
        <v>6404.2000000000007</v>
      </c>
    </row>
    <row r="28" spans="2:22">
      <c r="B28" s="22" t="s">
        <v>119</v>
      </c>
      <c r="C28" s="23">
        <f t="shared" si="6"/>
        <v>7790</v>
      </c>
      <c r="D28" s="24">
        <v>5485</v>
      </c>
      <c r="E28" s="24">
        <v>2305</v>
      </c>
      <c r="F28" s="23">
        <f t="shared" si="7"/>
        <v>10090</v>
      </c>
      <c r="G28" s="24">
        <v>6414</v>
      </c>
      <c r="H28" s="25">
        <v>3676</v>
      </c>
      <c r="I28" s="23">
        <f t="shared" si="8"/>
        <v>13701</v>
      </c>
      <c r="J28" s="24">
        <v>7114</v>
      </c>
      <c r="K28" s="25">
        <v>6587</v>
      </c>
      <c r="L28" s="14"/>
      <c r="M28" s="22" t="s">
        <v>119</v>
      </c>
      <c r="N28" s="23">
        <f t="shared" si="9"/>
        <v>9391.75</v>
      </c>
      <c r="O28" s="24">
        <f t="shared" si="0"/>
        <v>6856.25</v>
      </c>
      <c r="P28" s="25">
        <f t="shared" si="1"/>
        <v>2535.5</v>
      </c>
      <c r="Q28" s="23">
        <f t="shared" si="10"/>
        <v>12061.1</v>
      </c>
      <c r="R28" s="24">
        <f t="shared" si="2"/>
        <v>8017.5</v>
      </c>
      <c r="S28" s="25">
        <f t="shared" si="3"/>
        <v>4043.6000000000004</v>
      </c>
      <c r="T28" s="23">
        <f t="shared" si="11"/>
        <v>16138.2</v>
      </c>
      <c r="U28" s="24">
        <f t="shared" si="4"/>
        <v>8892.5</v>
      </c>
      <c r="V28" s="25">
        <f t="shared" si="5"/>
        <v>7245.7000000000007</v>
      </c>
    </row>
    <row r="29" spans="2:22">
      <c r="B29" s="22" t="s">
        <v>120</v>
      </c>
      <c r="C29" s="23">
        <f t="shared" si="6"/>
        <v>9487</v>
      </c>
      <c r="D29" s="24">
        <v>6937</v>
      </c>
      <c r="E29" s="24">
        <v>2550</v>
      </c>
      <c r="F29" s="23">
        <f t="shared" si="7"/>
        <v>12509</v>
      </c>
      <c r="G29" s="24">
        <v>8112</v>
      </c>
      <c r="H29" s="25">
        <v>4397</v>
      </c>
      <c r="I29" s="23">
        <f t="shared" si="8"/>
        <v>16826</v>
      </c>
      <c r="J29" s="24">
        <v>8997</v>
      </c>
      <c r="K29" s="25">
        <v>7829</v>
      </c>
      <c r="L29" s="14"/>
      <c r="M29" s="22" t="s">
        <v>120</v>
      </c>
      <c r="N29" s="23">
        <f t="shared" si="9"/>
        <v>11476.25</v>
      </c>
      <c r="O29" s="24">
        <f t="shared" si="0"/>
        <v>8671.25</v>
      </c>
      <c r="P29" s="25">
        <f t="shared" si="1"/>
        <v>2805</v>
      </c>
      <c r="Q29" s="23">
        <f t="shared" si="10"/>
        <v>14976.7</v>
      </c>
      <c r="R29" s="24">
        <f t="shared" si="2"/>
        <v>10140</v>
      </c>
      <c r="S29" s="25">
        <f t="shared" si="3"/>
        <v>4836.7000000000007</v>
      </c>
      <c r="T29" s="23">
        <f t="shared" si="11"/>
        <v>19858.150000000001</v>
      </c>
      <c r="U29" s="24">
        <f t="shared" si="4"/>
        <v>11246.25</v>
      </c>
      <c r="V29" s="25">
        <f t="shared" si="5"/>
        <v>8611.9000000000015</v>
      </c>
    </row>
    <row r="30" spans="2:22">
      <c r="B30" s="26" t="s">
        <v>121</v>
      </c>
      <c r="C30" s="23">
        <f t="shared" si="6"/>
        <v>10777</v>
      </c>
      <c r="D30" s="24">
        <v>8227</v>
      </c>
      <c r="E30" s="24">
        <v>2550</v>
      </c>
      <c r="F30" s="23">
        <f>SUM(G30:H30)</f>
        <v>14126</v>
      </c>
      <c r="G30" s="24">
        <v>9621</v>
      </c>
      <c r="H30" s="25">
        <v>4505</v>
      </c>
      <c r="I30" s="23">
        <f t="shared" si="8"/>
        <v>19055</v>
      </c>
      <c r="J30" s="24">
        <v>10671</v>
      </c>
      <c r="K30" s="25">
        <v>8384</v>
      </c>
      <c r="L30" s="14"/>
      <c r="M30" s="26" t="s">
        <v>121</v>
      </c>
      <c r="N30" s="23">
        <f t="shared" si="9"/>
        <v>13088.75</v>
      </c>
      <c r="O30" s="24">
        <f t="shared" si="0"/>
        <v>10283.75</v>
      </c>
      <c r="P30" s="25">
        <f t="shared" si="1"/>
        <v>2805</v>
      </c>
      <c r="Q30" s="23">
        <f t="shared" si="10"/>
        <v>16981.75</v>
      </c>
      <c r="R30" s="24">
        <f t="shared" si="2"/>
        <v>12026.25</v>
      </c>
      <c r="S30" s="25">
        <f t="shared" si="3"/>
        <v>4955.5</v>
      </c>
      <c r="T30" s="23">
        <f t="shared" si="11"/>
        <v>22561.15</v>
      </c>
      <c r="U30" s="24">
        <f t="shared" si="4"/>
        <v>13338.75</v>
      </c>
      <c r="V30" s="25">
        <f t="shared" si="5"/>
        <v>9222.4000000000015</v>
      </c>
    </row>
    <row r="31" spans="2:22">
      <c r="B31" s="22" t="s">
        <v>122</v>
      </c>
      <c r="C31" s="23">
        <f t="shared" si="6"/>
        <v>15455</v>
      </c>
      <c r="D31" s="24">
        <v>12905</v>
      </c>
      <c r="E31" s="24">
        <v>2550</v>
      </c>
      <c r="F31" s="23">
        <f t="shared" si="7"/>
        <v>21042</v>
      </c>
      <c r="G31" s="24">
        <v>15092</v>
      </c>
      <c r="H31" s="25">
        <v>5950</v>
      </c>
      <c r="I31" s="23">
        <f t="shared" si="8"/>
        <v>27705</v>
      </c>
      <c r="J31" s="24">
        <v>16739</v>
      </c>
      <c r="K31" s="25">
        <v>10966</v>
      </c>
      <c r="L31" s="14"/>
      <c r="M31" s="22" t="s">
        <v>122</v>
      </c>
      <c r="N31" s="23">
        <f t="shared" si="9"/>
        <v>18936.25</v>
      </c>
      <c r="O31" s="24">
        <f t="shared" si="0"/>
        <v>16131.25</v>
      </c>
      <c r="P31" s="25">
        <f t="shared" si="1"/>
        <v>2805</v>
      </c>
      <c r="Q31" s="23">
        <f t="shared" si="10"/>
        <v>25410</v>
      </c>
      <c r="R31" s="24">
        <f t="shared" si="2"/>
        <v>18865</v>
      </c>
      <c r="S31" s="25">
        <f t="shared" si="3"/>
        <v>6545.0000000000009</v>
      </c>
      <c r="T31" s="23">
        <f t="shared" si="11"/>
        <v>32986.35</v>
      </c>
      <c r="U31" s="24">
        <f t="shared" si="4"/>
        <v>20923.75</v>
      </c>
      <c r="V31" s="25">
        <f t="shared" si="5"/>
        <v>12062.6</v>
      </c>
    </row>
    <row r="32" spans="2:22">
      <c r="B32" s="22" t="s">
        <v>123</v>
      </c>
      <c r="C32" s="23">
        <f t="shared" si="6"/>
        <v>21908</v>
      </c>
      <c r="D32" s="24">
        <v>19358</v>
      </c>
      <c r="E32" s="24">
        <v>2550</v>
      </c>
      <c r="F32" s="23">
        <f t="shared" si="7"/>
        <v>28588</v>
      </c>
      <c r="G32" s="24">
        <v>22638</v>
      </c>
      <c r="H32" s="25">
        <v>5950</v>
      </c>
      <c r="I32" s="23">
        <f t="shared" si="8"/>
        <v>36951</v>
      </c>
      <c r="J32" s="24">
        <v>25108</v>
      </c>
      <c r="K32" s="25">
        <v>11843</v>
      </c>
      <c r="L32" s="14"/>
      <c r="M32" s="22" t="s">
        <v>123</v>
      </c>
      <c r="N32" s="23">
        <f t="shared" si="9"/>
        <v>27002.5</v>
      </c>
      <c r="O32" s="24">
        <f t="shared" si="0"/>
        <v>24197.5</v>
      </c>
      <c r="P32" s="25">
        <f t="shared" si="1"/>
        <v>2805</v>
      </c>
      <c r="Q32" s="23">
        <f t="shared" si="10"/>
        <v>34842.5</v>
      </c>
      <c r="R32" s="24">
        <f t="shared" si="2"/>
        <v>28297.5</v>
      </c>
      <c r="S32" s="25">
        <f t="shared" si="3"/>
        <v>6545.0000000000009</v>
      </c>
      <c r="T32" s="23">
        <f t="shared" si="11"/>
        <v>44412.3</v>
      </c>
      <c r="U32" s="24">
        <f t="shared" si="4"/>
        <v>31385</v>
      </c>
      <c r="V32" s="25">
        <f t="shared" si="5"/>
        <v>13027.300000000001</v>
      </c>
    </row>
    <row r="33" spans="2:23">
      <c r="B33" s="22" t="s">
        <v>124</v>
      </c>
      <c r="C33" s="23">
        <f t="shared" si="6"/>
        <v>28360</v>
      </c>
      <c r="D33" s="24">
        <v>25810</v>
      </c>
      <c r="E33" s="24">
        <v>2550</v>
      </c>
      <c r="F33" s="23">
        <f t="shared" si="7"/>
        <v>36133</v>
      </c>
      <c r="G33" s="24">
        <v>30183</v>
      </c>
      <c r="H33" s="25">
        <v>5950</v>
      </c>
      <c r="I33" s="23">
        <f t="shared" si="8"/>
        <v>45865</v>
      </c>
      <c r="J33" s="24">
        <v>33478</v>
      </c>
      <c r="K33" s="25">
        <v>12387</v>
      </c>
      <c r="L33" s="14"/>
      <c r="M33" s="22" t="s">
        <v>124</v>
      </c>
      <c r="N33" s="23">
        <f t="shared" si="9"/>
        <v>35067.5</v>
      </c>
      <c r="O33" s="24">
        <f t="shared" si="0"/>
        <v>32262.5</v>
      </c>
      <c r="P33" s="25">
        <f t="shared" si="1"/>
        <v>2805</v>
      </c>
      <c r="Q33" s="23">
        <f t="shared" si="10"/>
        <v>44273.75</v>
      </c>
      <c r="R33" s="24">
        <f t="shared" si="2"/>
        <v>37728.75</v>
      </c>
      <c r="S33" s="25">
        <f t="shared" si="3"/>
        <v>6545.0000000000009</v>
      </c>
      <c r="T33" s="23">
        <f t="shared" si="11"/>
        <v>55473.2</v>
      </c>
      <c r="U33" s="24">
        <f t="shared" si="4"/>
        <v>41847.5</v>
      </c>
      <c r="V33" s="25">
        <f t="shared" si="5"/>
        <v>13625.7</v>
      </c>
    </row>
    <row r="34" spans="2:23">
      <c r="B34" s="22" t="s">
        <v>125</v>
      </c>
      <c r="C34" s="23">
        <f t="shared" si="6"/>
        <v>38039</v>
      </c>
      <c r="D34" s="24">
        <v>35489</v>
      </c>
      <c r="E34" s="24">
        <v>2550</v>
      </c>
      <c r="F34" s="23">
        <f t="shared" si="7"/>
        <v>47452</v>
      </c>
      <c r="G34" s="24">
        <v>41502</v>
      </c>
      <c r="H34" s="25">
        <v>5950</v>
      </c>
      <c r="I34" s="23">
        <f t="shared" si="8"/>
        <v>58418</v>
      </c>
      <c r="J34" s="24">
        <v>46031</v>
      </c>
      <c r="K34" s="25">
        <v>12387</v>
      </c>
      <c r="L34" s="14"/>
      <c r="M34" s="22" t="s">
        <v>125</v>
      </c>
      <c r="N34" s="23">
        <f t="shared" si="9"/>
        <v>47166.25</v>
      </c>
      <c r="O34" s="24">
        <f t="shared" si="0"/>
        <v>44361.25</v>
      </c>
      <c r="P34" s="25">
        <f t="shared" si="1"/>
        <v>2805</v>
      </c>
      <c r="Q34" s="23">
        <f t="shared" si="10"/>
        <v>58422.5</v>
      </c>
      <c r="R34" s="24">
        <f t="shared" si="2"/>
        <v>51877.5</v>
      </c>
      <c r="S34" s="25">
        <f t="shared" si="3"/>
        <v>6545.0000000000009</v>
      </c>
      <c r="T34" s="23">
        <f t="shared" si="11"/>
        <v>71164.45</v>
      </c>
      <c r="U34" s="24">
        <f t="shared" si="4"/>
        <v>57538.75</v>
      </c>
      <c r="V34" s="25">
        <f t="shared" si="5"/>
        <v>13625.7</v>
      </c>
    </row>
    <row r="35" spans="2:23" ht="15.75" thickBot="1"/>
    <row r="36" spans="2:23" ht="18.75" thickBot="1">
      <c r="B36" s="4"/>
      <c r="C36" s="267" t="s">
        <v>246</v>
      </c>
      <c r="D36" s="268"/>
      <c r="E36" s="268"/>
      <c r="F36" s="268"/>
      <c r="G36" s="268"/>
      <c r="H36" s="268"/>
      <c r="I36" s="268"/>
      <c r="J36" s="268"/>
      <c r="K36" s="269"/>
    </row>
    <row r="37" spans="2:23">
      <c r="B37" s="20" t="s">
        <v>245</v>
      </c>
      <c r="C37" s="270" t="s">
        <v>3</v>
      </c>
      <c r="D37" s="270"/>
      <c r="E37" s="270"/>
      <c r="F37" s="270" t="s">
        <v>5</v>
      </c>
      <c r="G37" s="270"/>
      <c r="H37" s="270"/>
      <c r="I37" s="270" t="s">
        <v>6</v>
      </c>
      <c r="J37" s="270"/>
      <c r="K37" s="270"/>
    </row>
    <row r="38" spans="2:23">
      <c r="B38" s="35" t="s">
        <v>132</v>
      </c>
      <c r="C38" s="264" t="s">
        <v>154</v>
      </c>
      <c r="D38" s="265"/>
      <c r="E38" s="266"/>
      <c r="F38" s="264" t="s">
        <v>154</v>
      </c>
      <c r="G38" s="265"/>
      <c r="H38" s="266"/>
      <c r="I38" s="264" t="s">
        <v>154</v>
      </c>
      <c r="J38" s="265"/>
      <c r="K38" s="266"/>
    </row>
    <row r="39" spans="2:23">
      <c r="B39" s="35" t="s">
        <v>21</v>
      </c>
      <c r="C39" s="264" t="s">
        <v>134</v>
      </c>
      <c r="D39" s="265"/>
      <c r="E39" s="266"/>
      <c r="F39" s="264" t="s">
        <v>134</v>
      </c>
      <c r="G39" s="265"/>
      <c r="H39" s="266"/>
      <c r="I39" s="264" t="s">
        <v>134</v>
      </c>
      <c r="J39" s="265"/>
      <c r="K39" s="265"/>
    </row>
    <row r="40" spans="2:23">
      <c r="B40" s="35" t="s">
        <v>135</v>
      </c>
      <c r="C40" s="264" t="s">
        <v>136</v>
      </c>
      <c r="D40" s="265"/>
      <c r="E40" s="266"/>
      <c r="F40" s="264" t="s">
        <v>136</v>
      </c>
      <c r="G40" s="265"/>
      <c r="H40" s="266"/>
      <c r="I40" s="264" t="s">
        <v>136</v>
      </c>
      <c r="J40" s="265"/>
      <c r="K40" s="266"/>
    </row>
    <row r="41" spans="2:23">
      <c r="B41" s="21"/>
      <c r="C41" s="27" t="s">
        <v>32</v>
      </c>
      <c r="D41" s="27" t="s">
        <v>138</v>
      </c>
      <c r="E41" s="27" t="s">
        <v>139</v>
      </c>
      <c r="F41" s="27" t="s">
        <v>32</v>
      </c>
      <c r="G41" s="27" t="s">
        <v>138</v>
      </c>
      <c r="H41" s="27" t="s">
        <v>139</v>
      </c>
      <c r="I41" s="27" t="s">
        <v>32</v>
      </c>
      <c r="J41" s="27" t="s">
        <v>138</v>
      </c>
      <c r="K41" s="27" t="s">
        <v>139</v>
      </c>
    </row>
    <row r="42" spans="2:23">
      <c r="B42" s="22" t="s">
        <v>112</v>
      </c>
      <c r="C42" s="23">
        <f>SUM(D42:E42)</f>
        <v>2270.1</v>
      </c>
      <c r="D42" s="24">
        <f>D21*(1-$D$5)</f>
        <v>1355.1999999999998</v>
      </c>
      <c r="E42" s="24">
        <f>E21*(1-$D$5)</f>
        <v>914.9</v>
      </c>
      <c r="F42" s="23">
        <f>SUM(G42:H42)</f>
        <v>2953.3</v>
      </c>
      <c r="G42" s="24">
        <f>G21*(1-$D$5)</f>
        <v>1584.8</v>
      </c>
      <c r="H42" s="24">
        <f>H21*(1-$D$5)</f>
        <v>1368.5</v>
      </c>
      <c r="I42" s="23">
        <f>SUM(J42:K42)</f>
        <v>4143.2999999999993</v>
      </c>
      <c r="J42" s="24">
        <f>J21*(1-$D$5)</f>
        <v>1757.6999999999998</v>
      </c>
      <c r="K42" s="24">
        <f>K21*(1-$D$5)</f>
        <v>2385.6</v>
      </c>
      <c r="M42" s="49">
        <f>C42/C21</f>
        <v>0.7</v>
      </c>
      <c r="N42" s="50">
        <f>F42/F21</f>
        <v>0.70000000000000007</v>
      </c>
      <c r="O42" s="50">
        <f>I42/I21</f>
        <v>0.69999999999999984</v>
      </c>
      <c r="R42" s="51">
        <f>C42/N21</f>
        <v>0.58845944474686995</v>
      </c>
      <c r="S42" s="51">
        <f>F42/Q21</f>
        <v>0.59297259311314132</v>
      </c>
      <c r="T42" s="51">
        <f>I42/T21</f>
        <v>0.6015636910076877</v>
      </c>
      <c r="W42">
        <f>D42*(1-$C$113)</f>
        <v>1219.6799999999998</v>
      </c>
    </row>
    <row r="43" spans="2:23">
      <c r="B43" s="22" t="s">
        <v>113</v>
      </c>
      <c r="C43" s="23">
        <f t="shared" ref="C43:C55" si="12">SUM(D43:E43)</f>
        <v>2096.5</v>
      </c>
      <c r="D43" s="24">
        <f t="shared" ref="D43:E43" si="13">D22*(1-$D$5)</f>
        <v>1310.3999999999999</v>
      </c>
      <c r="E43" s="24">
        <f t="shared" si="13"/>
        <v>786.09999999999991</v>
      </c>
      <c r="F43" s="23">
        <f t="shared" ref="F43:F55" si="14">SUM(G43:H43)</f>
        <v>2862.3</v>
      </c>
      <c r="G43" s="24">
        <f t="shared" ref="G43:H43" si="15">G22*(1-$D$5)</f>
        <v>1532.3</v>
      </c>
      <c r="H43" s="24">
        <f t="shared" si="15"/>
        <v>1330</v>
      </c>
      <c r="I43" s="23">
        <f t="shared" ref="I43:I55" si="16">SUM(J43:K43)</f>
        <v>4094.2999999999997</v>
      </c>
      <c r="J43" s="24">
        <f t="shared" ref="J43:K43" si="17">J22*(1-$D$5)</f>
        <v>1699.6</v>
      </c>
      <c r="K43" s="24">
        <f t="shared" si="17"/>
        <v>2394.6999999999998</v>
      </c>
      <c r="M43" s="49">
        <f t="shared" ref="M43:M55" si="18">C43/C22</f>
        <v>0.7</v>
      </c>
      <c r="N43" s="50">
        <f t="shared" ref="N43:N55" si="19">F43/F22</f>
        <v>0.70000000000000007</v>
      </c>
      <c r="O43" s="50">
        <f t="shared" ref="O43:O55" si="20">I43/I22</f>
        <v>0.7</v>
      </c>
      <c r="R43" s="51">
        <f t="shared" ref="R43:R55" si="21">C43/N22</f>
        <v>0.58638435935445976</v>
      </c>
      <c r="S43" s="51">
        <f t="shared" ref="S43:S55" si="22">F43/Q22</f>
        <v>0.59306915306915309</v>
      </c>
      <c r="T43" s="51">
        <f t="shared" ref="T43:T55" si="23">I43/T22</f>
        <v>0.60227122284167622</v>
      </c>
    </row>
    <row r="44" spans="2:23">
      <c r="B44" s="22" t="s">
        <v>114</v>
      </c>
      <c r="C44" s="23">
        <f t="shared" si="12"/>
        <v>2423.3999999999996</v>
      </c>
      <c r="D44" s="24">
        <f t="shared" ref="D44:E44" si="24">D23*(1-$D$5)</f>
        <v>1513.3999999999999</v>
      </c>
      <c r="E44" s="24">
        <f t="shared" si="24"/>
        <v>909.99999999999989</v>
      </c>
      <c r="F44" s="23">
        <f t="shared" si="14"/>
        <v>3293.5</v>
      </c>
      <c r="G44" s="24">
        <f t="shared" ref="G44:H44" si="25">G23*(1-$D$5)</f>
        <v>1769.6</v>
      </c>
      <c r="H44" s="24">
        <f t="shared" si="25"/>
        <v>1523.8999999999999</v>
      </c>
      <c r="I44" s="23">
        <f t="shared" si="16"/>
        <v>4812.5</v>
      </c>
      <c r="J44" s="24">
        <f t="shared" ref="J44:K44" si="26">J23*(1-$D$5)</f>
        <v>1962.8</v>
      </c>
      <c r="K44" s="24">
        <f t="shared" si="26"/>
        <v>2849.7</v>
      </c>
      <c r="M44" s="49">
        <f t="shared" si="18"/>
        <v>0.69999999999999984</v>
      </c>
      <c r="N44" s="50">
        <f t="shared" si="19"/>
        <v>0.7</v>
      </c>
      <c r="O44" s="50">
        <f t="shared" si="20"/>
        <v>0.7</v>
      </c>
      <c r="R44" s="51">
        <f t="shared" si="21"/>
        <v>0.58642468239564416</v>
      </c>
      <c r="S44" s="51">
        <f t="shared" si="22"/>
        <v>0.59292130988172176</v>
      </c>
      <c r="T44" s="51">
        <f t="shared" si="23"/>
        <v>0.60283599103105312</v>
      </c>
    </row>
    <row r="45" spans="2:23">
      <c r="B45" s="22" t="s">
        <v>115</v>
      </c>
      <c r="C45" s="23">
        <f t="shared" si="12"/>
        <v>2998.1</v>
      </c>
      <c r="D45" s="24">
        <f t="shared" ref="D45:E45" si="27">D24*(1-$D$5)</f>
        <v>1920.1</v>
      </c>
      <c r="E45" s="24">
        <f t="shared" si="27"/>
        <v>1078</v>
      </c>
      <c r="F45" s="23">
        <f t="shared" si="14"/>
        <v>4022.2</v>
      </c>
      <c r="G45" s="24">
        <f t="shared" ref="G45:H45" si="28">G24*(1-$D$5)</f>
        <v>2244.8999999999996</v>
      </c>
      <c r="H45" s="24">
        <f t="shared" si="28"/>
        <v>1777.3</v>
      </c>
      <c r="I45" s="23">
        <f t="shared" si="16"/>
        <v>5723.1999999999989</v>
      </c>
      <c r="J45" s="24">
        <f t="shared" ref="J45:K45" si="29">J24*(1-$D$5)</f>
        <v>2489.8999999999996</v>
      </c>
      <c r="K45" s="24">
        <f t="shared" si="29"/>
        <v>3233.2999999999997</v>
      </c>
      <c r="M45" s="49">
        <f t="shared" si="18"/>
        <v>0.7</v>
      </c>
      <c r="N45" s="50">
        <f t="shared" si="19"/>
        <v>0.7</v>
      </c>
      <c r="O45" s="50">
        <f t="shared" si="20"/>
        <v>0.69999999999999984</v>
      </c>
      <c r="R45" s="51">
        <f t="shared" si="21"/>
        <v>0.58525206188082568</v>
      </c>
      <c r="S45" s="51">
        <f t="shared" si="22"/>
        <v>0.59135650908235504</v>
      </c>
      <c r="T45" s="51">
        <f t="shared" si="23"/>
        <v>0.60072529560256716</v>
      </c>
    </row>
    <row r="46" spans="2:23">
      <c r="B46" s="22" t="s">
        <v>116</v>
      </c>
      <c r="C46" s="23">
        <f t="shared" si="12"/>
        <v>3381.7</v>
      </c>
      <c r="D46" s="24">
        <f t="shared" ref="D46:E46" si="30">D25*(1-$D$5)</f>
        <v>2258.8999999999996</v>
      </c>
      <c r="E46" s="24">
        <f t="shared" si="30"/>
        <v>1122.8</v>
      </c>
      <c r="F46" s="23">
        <f t="shared" si="14"/>
        <v>4454.7999999999993</v>
      </c>
      <c r="G46" s="24">
        <f t="shared" ref="G46:H46" si="31">G25*(1-$D$5)</f>
        <v>2641.1</v>
      </c>
      <c r="H46" s="24">
        <f t="shared" si="31"/>
        <v>1813.6999999999998</v>
      </c>
      <c r="I46" s="23">
        <f t="shared" si="16"/>
        <v>6222.2999999999993</v>
      </c>
      <c r="J46" s="24">
        <f t="shared" ref="J46:K46" si="32">J25*(1-$D$5)</f>
        <v>2929.5</v>
      </c>
      <c r="K46" s="24">
        <f t="shared" si="32"/>
        <v>3292.7999999999997</v>
      </c>
      <c r="M46" s="49">
        <f t="shared" si="18"/>
        <v>0.7</v>
      </c>
      <c r="N46" s="50">
        <f t="shared" si="19"/>
        <v>0.69999999999999984</v>
      </c>
      <c r="O46" s="50">
        <f t="shared" si="20"/>
        <v>0.7</v>
      </c>
      <c r="R46" s="51">
        <f t="shared" si="21"/>
        <v>0.58323775687072599</v>
      </c>
      <c r="S46" s="51">
        <f t="shared" si="22"/>
        <v>0.58876472803927904</v>
      </c>
      <c r="T46" s="51">
        <f t="shared" si="23"/>
        <v>0.59797321647374246</v>
      </c>
    </row>
    <row r="47" spans="2:23">
      <c r="B47" s="26" t="s">
        <v>117</v>
      </c>
      <c r="C47" s="23">
        <f t="shared" si="12"/>
        <v>3775.0999999999995</v>
      </c>
      <c r="D47" s="24">
        <f t="shared" ref="D47:E47" si="33">D26*(1-$D$5)</f>
        <v>2552.1999999999998</v>
      </c>
      <c r="E47" s="24">
        <f t="shared" si="33"/>
        <v>1222.8999999999999</v>
      </c>
      <c r="F47" s="23">
        <f t="shared" si="14"/>
        <v>4981.8999999999996</v>
      </c>
      <c r="G47" s="24">
        <f t="shared" ref="G47:H47" si="34">G26*(1-$D$5)</f>
        <v>2984.7999999999997</v>
      </c>
      <c r="H47" s="24">
        <f t="shared" si="34"/>
        <v>1997.1</v>
      </c>
      <c r="I47" s="23">
        <f t="shared" si="16"/>
        <v>6999.2999999999993</v>
      </c>
      <c r="J47" s="24">
        <f t="shared" ref="J47:K47" si="35">J26*(1-$D$5)</f>
        <v>3310.2999999999997</v>
      </c>
      <c r="K47" s="24">
        <f t="shared" si="35"/>
        <v>3688.9999999999995</v>
      </c>
      <c r="M47" s="49">
        <f t="shared" si="18"/>
        <v>0.69999999999999984</v>
      </c>
      <c r="N47" s="50">
        <f t="shared" si="19"/>
        <v>0.7</v>
      </c>
      <c r="O47" s="50">
        <f t="shared" si="20"/>
        <v>0.7</v>
      </c>
      <c r="R47" s="51">
        <f t="shared" si="21"/>
        <v>0.58264909248055308</v>
      </c>
      <c r="S47" s="51">
        <f t="shared" si="22"/>
        <v>0.5882998949021645</v>
      </c>
      <c r="T47" s="51">
        <f t="shared" si="23"/>
        <v>0.59780923707642042</v>
      </c>
    </row>
    <row r="48" spans="2:23">
      <c r="B48" s="22" t="s">
        <v>118</v>
      </c>
      <c r="C48" s="23">
        <f t="shared" si="12"/>
        <v>4462.5</v>
      </c>
      <c r="D48" s="24">
        <f t="shared" ref="D48:E48" si="36">D27*(1-$D$5)</f>
        <v>3094</v>
      </c>
      <c r="E48" s="24">
        <f t="shared" si="36"/>
        <v>1368.5</v>
      </c>
      <c r="F48" s="23">
        <f t="shared" si="14"/>
        <v>5882.7999999999993</v>
      </c>
      <c r="G48" s="24">
        <f t="shared" ref="G48:H48" si="37">G27*(1-$D$5)</f>
        <v>3618.2999999999997</v>
      </c>
      <c r="H48" s="24">
        <f t="shared" si="37"/>
        <v>2264.5</v>
      </c>
      <c r="I48" s="23">
        <f t="shared" si="16"/>
        <v>8088.5</v>
      </c>
      <c r="J48" s="24">
        <f t="shared" ref="J48:K48" si="38">J27*(1-$D$5)</f>
        <v>4013.1</v>
      </c>
      <c r="K48" s="24">
        <f t="shared" si="38"/>
        <v>4075.3999999999996</v>
      </c>
      <c r="M48" s="49">
        <f t="shared" si="18"/>
        <v>0.7</v>
      </c>
      <c r="N48" s="50">
        <f t="shared" si="19"/>
        <v>0.7</v>
      </c>
      <c r="O48" s="50">
        <f t="shared" si="20"/>
        <v>0.7</v>
      </c>
      <c r="R48" s="51">
        <f t="shared" si="21"/>
        <v>0.58139534883720934</v>
      </c>
      <c r="S48" s="51">
        <f t="shared" si="22"/>
        <v>0.58712043713665507</v>
      </c>
      <c r="T48" s="51">
        <f t="shared" si="23"/>
        <v>0.59603771429834673</v>
      </c>
    </row>
    <row r="49" spans="2:20">
      <c r="B49" s="22" t="s">
        <v>119</v>
      </c>
      <c r="C49" s="23">
        <f t="shared" si="12"/>
        <v>5453</v>
      </c>
      <c r="D49" s="24">
        <f t="shared" ref="D49:E49" si="39">D28*(1-$D$5)</f>
        <v>3839.4999999999995</v>
      </c>
      <c r="E49" s="24">
        <f t="shared" si="39"/>
        <v>1613.5</v>
      </c>
      <c r="F49" s="23">
        <f t="shared" si="14"/>
        <v>7062.9999999999991</v>
      </c>
      <c r="G49" s="24">
        <f t="shared" ref="G49:H49" si="40">G28*(1-$D$5)</f>
        <v>4489.7999999999993</v>
      </c>
      <c r="H49" s="24">
        <f t="shared" si="40"/>
        <v>2573.1999999999998</v>
      </c>
      <c r="I49" s="23">
        <f t="shared" si="16"/>
        <v>9590.6999999999989</v>
      </c>
      <c r="J49" s="24">
        <f t="shared" ref="J49:K49" si="41">J28*(1-$D$5)</f>
        <v>4979.7999999999993</v>
      </c>
      <c r="K49" s="24">
        <f t="shared" si="41"/>
        <v>4610.8999999999996</v>
      </c>
      <c r="M49" s="49">
        <f t="shared" si="18"/>
        <v>0.7</v>
      </c>
      <c r="N49" s="50">
        <f t="shared" si="19"/>
        <v>0.7</v>
      </c>
      <c r="O49" s="50">
        <f t="shared" si="20"/>
        <v>0.7</v>
      </c>
      <c r="R49" s="51">
        <f t="shared" si="21"/>
        <v>0.5806159661404956</v>
      </c>
      <c r="S49" s="51">
        <f t="shared" si="22"/>
        <v>0.58560164495775668</v>
      </c>
      <c r="T49" s="51">
        <f t="shared" si="23"/>
        <v>0.59428560806037833</v>
      </c>
    </row>
    <row r="50" spans="2:20">
      <c r="B50" s="22" t="s">
        <v>120</v>
      </c>
      <c r="C50" s="23">
        <f t="shared" si="12"/>
        <v>6640.9</v>
      </c>
      <c r="D50" s="24">
        <f t="shared" ref="D50:E50" si="42">D29*(1-$D$5)</f>
        <v>4855.8999999999996</v>
      </c>
      <c r="E50" s="24">
        <f t="shared" si="42"/>
        <v>1785</v>
      </c>
      <c r="F50" s="23">
        <f t="shared" si="14"/>
        <v>8756.2999999999993</v>
      </c>
      <c r="G50" s="24">
        <f t="shared" ref="G50:H50" si="43">G29*(1-$D$5)</f>
        <v>5678.4</v>
      </c>
      <c r="H50" s="24">
        <f t="shared" si="43"/>
        <v>3077.8999999999996</v>
      </c>
      <c r="I50" s="23">
        <f t="shared" si="16"/>
        <v>11778.199999999999</v>
      </c>
      <c r="J50" s="24">
        <f t="shared" ref="J50:K50" si="44">J29*(1-$D$5)</f>
        <v>6297.9</v>
      </c>
      <c r="K50" s="24">
        <f t="shared" si="44"/>
        <v>5480.2999999999993</v>
      </c>
      <c r="M50" s="49">
        <f t="shared" si="18"/>
        <v>0.7</v>
      </c>
      <c r="N50" s="50">
        <f t="shared" si="19"/>
        <v>0.7</v>
      </c>
      <c r="O50" s="50">
        <f t="shared" si="20"/>
        <v>0.7</v>
      </c>
      <c r="R50" s="51">
        <f t="shared" si="21"/>
        <v>0.57866463348219144</v>
      </c>
      <c r="S50" s="51">
        <f t="shared" si="22"/>
        <v>0.58466150754171475</v>
      </c>
      <c r="T50" s="51">
        <f t="shared" si="23"/>
        <v>0.59311668005327778</v>
      </c>
    </row>
    <row r="51" spans="2:20">
      <c r="B51" s="26" t="s">
        <v>121</v>
      </c>
      <c r="C51" s="23">
        <f t="shared" si="12"/>
        <v>7543.9</v>
      </c>
      <c r="D51" s="24">
        <f t="shared" ref="D51:E51" si="45">D30*(1-$D$5)</f>
        <v>5758.9</v>
      </c>
      <c r="E51" s="24">
        <f t="shared" si="45"/>
        <v>1785</v>
      </c>
      <c r="F51" s="23">
        <f>SUM(G51:H51)</f>
        <v>9888.2000000000007</v>
      </c>
      <c r="G51" s="24">
        <f t="shared" ref="G51:H51" si="46">G30*(1-$D$5)</f>
        <v>6734.7</v>
      </c>
      <c r="H51" s="24">
        <f t="shared" si="46"/>
        <v>3153.5</v>
      </c>
      <c r="I51" s="23">
        <f t="shared" si="16"/>
        <v>13338.5</v>
      </c>
      <c r="J51" s="24">
        <f t="shared" ref="J51:K51" si="47">J30*(1-$D$5)</f>
        <v>7469.7</v>
      </c>
      <c r="K51" s="24">
        <f t="shared" si="47"/>
        <v>5868.7999999999993</v>
      </c>
      <c r="M51" s="49">
        <f t="shared" si="18"/>
        <v>0.7</v>
      </c>
      <c r="N51" s="50">
        <f t="shared" si="19"/>
        <v>0.70000000000000007</v>
      </c>
      <c r="O51" s="50">
        <f t="shared" si="20"/>
        <v>0.7</v>
      </c>
      <c r="R51" s="51">
        <f t="shared" si="21"/>
        <v>0.57636519912138284</v>
      </c>
      <c r="S51" s="51">
        <f t="shared" si="22"/>
        <v>0.58228392244615546</v>
      </c>
      <c r="T51" s="51">
        <f t="shared" si="23"/>
        <v>0.59121543006451349</v>
      </c>
    </row>
    <row r="52" spans="2:20">
      <c r="B52" s="22" t="s">
        <v>122</v>
      </c>
      <c r="C52" s="23">
        <f t="shared" si="12"/>
        <v>10818.5</v>
      </c>
      <c r="D52" s="24">
        <f t="shared" ref="D52:E52" si="48">D31*(1-$D$5)</f>
        <v>9033.5</v>
      </c>
      <c r="E52" s="24">
        <f t="shared" si="48"/>
        <v>1785</v>
      </c>
      <c r="F52" s="23">
        <f t="shared" si="14"/>
        <v>14729.4</v>
      </c>
      <c r="G52" s="24">
        <f t="shared" ref="G52:H52" si="49">G31*(1-$D$5)</f>
        <v>10564.4</v>
      </c>
      <c r="H52" s="24">
        <f t="shared" si="49"/>
        <v>4165</v>
      </c>
      <c r="I52" s="23">
        <f t="shared" si="16"/>
        <v>19393.5</v>
      </c>
      <c r="J52" s="24">
        <f t="shared" ref="J52:K52" si="50">J31*(1-$D$5)</f>
        <v>11717.3</v>
      </c>
      <c r="K52" s="24">
        <f t="shared" si="50"/>
        <v>7676.2</v>
      </c>
      <c r="M52" s="49">
        <f t="shared" si="18"/>
        <v>0.7</v>
      </c>
      <c r="N52" s="50">
        <f t="shared" si="19"/>
        <v>0.7</v>
      </c>
      <c r="O52" s="50">
        <f t="shared" si="20"/>
        <v>0.7</v>
      </c>
      <c r="R52" s="51">
        <f t="shared" si="21"/>
        <v>0.57131163773186344</v>
      </c>
      <c r="S52" s="51">
        <f t="shared" si="22"/>
        <v>0.57966942148760325</v>
      </c>
      <c r="T52" s="51">
        <f t="shared" si="23"/>
        <v>0.5879250053431192</v>
      </c>
    </row>
    <row r="53" spans="2:20">
      <c r="B53" s="22" t="s">
        <v>123</v>
      </c>
      <c r="C53" s="23">
        <f t="shared" si="12"/>
        <v>15335.599999999999</v>
      </c>
      <c r="D53" s="24">
        <f t="shared" ref="D53:E53" si="51">D32*(1-$D$5)</f>
        <v>13550.599999999999</v>
      </c>
      <c r="E53" s="24">
        <f t="shared" si="51"/>
        <v>1785</v>
      </c>
      <c r="F53" s="23">
        <f t="shared" si="14"/>
        <v>20011.599999999999</v>
      </c>
      <c r="G53" s="24">
        <f t="shared" ref="G53:H53" si="52">G32*(1-$D$5)</f>
        <v>15846.599999999999</v>
      </c>
      <c r="H53" s="24">
        <f t="shared" si="52"/>
        <v>4165</v>
      </c>
      <c r="I53" s="23">
        <f t="shared" si="16"/>
        <v>25865.699999999997</v>
      </c>
      <c r="J53" s="24">
        <f t="shared" ref="J53:K53" si="53">J32*(1-$D$5)</f>
        <v>17575.599999999999</v>
      </c>
      <c r="K53" s="24">
        <f t="shared" si="53"/>
        <v>8290.1</v>
      </c>
      <c r="M53" s="49">
        <f t="shared" si="18"/>
        <v>0.7</v>
      </c>
      <c r="N53" s="50">
        <f t="shared" si="19"/>
        <v>0.7</v>
      </c>
      <c r="O53" s="50">
        <f t="shared" si="20"/>
        <v>0.7</v>
      </c>
      <c r="R53" s="51">
        <f t="shared" si="21"/>
        <v>0.56793259883344127</v>
      </c>
      <c r="S53" s="51">
        <f t="shared" si="22"/>
        <v>0.57434455047714716</v>
      </c>
      <c r="T53" s="51">
        <f t="shared" si="23"/>
        <v>0.58239947041697893</v>
      </c>
    </row>
    <row r="54" spans="2:20">
      <c r="B54" s="22" t="s">
        <v>124</v>
      </c>
      <c r="C54" s="23">
        <f t="shared" si="12"/>
        <v>19852</v>
      </c>
      <c r="D54" s="24">
        <f t="shared" ref="D54:E54" si="54">D33*(1-$D$5)</f>
        <v>18067</v>
      </c>
      <c r="E54" s="24">
        <f t="shared" si="54"/>
        <v>1785</v>
      </c>
      <c r="F54" s="23">
        <f t="shared" si="14"/>
        <v>25293.1</v>
      </c>
      <c r="G54" s="24">
        <f t="shared" ref="G54:H54" si="55">G33*(1-$D$5)</f>
        <v>21128.1</v>
      </c>
      <c r="H54" s="24">
        <f t="shared" si="55"/>
        <v>4165</v>
      </c>
      <c r="I54" s="23">
        <f t="shared" si="16"/>
        <v>32105.5</v>
      </c>
      <c r="J54" s="24">
        <f t="shared" ref="J54:K54" si="56">J33*(1-$D$5)</f>
        <v>23434.6</v>
      </c>
      <c r="K54" s="24">
        <f t="shared" si="56"/>
        <v>8670.9</v>
      </c>
      <c r="M54" s="49">
        <f t="shared" si="18"/>
        <v>0.7</v>
      </c>
      <c r="N54" s="50">
        <f t="shared" si="19"/>
        <v>0.7</v>
      </c>
      <c r="O54" s="50">
        <f t="shared" si="20"/>
        <v>0.7</v>
      </c>
      <c r="R54" s="51">
        <f t="shared" si="21"/>
        <v>0.56610821986169535</v>
      </c>
      <c r="S54" s="51">
        <f t="shared" si="22"/>
        <v>0.57128885626358727</v>
      </c>
      <c r="T54" s="51">
        <f t="shared" si="23"/>
        <v>0.57875694930164479</v>
      </c>
    </row>
    <row r="55" spans="2:20">
      <c r="B55" s="22" t="s">
        <v>125</v>
      </c>
      <c r="C55" s="23">
        <f t="shared" si="12"/>
        <v>26627.3</v>
      </c>
      <c r="D55" s="24">
        <f t="shared" ref="D55:E55" si="57">D34*(1-$D$5)</f>
        <v>24842.3</v>
      </c>
      <c r="E55" s="24">
        <f t="shared" si="57"/>
        <v>1785</v>
      </c>
      <c r="F55" s="23">
        <f t="shared" si="14"/>
        <v>33216.399999999994</v>
      </c>
      <c r="G55" s="24">
        <f t="shared" ref="G55:H55" si="58">G34*(1-$D$5)</f>
        <v>29051.399999999998</v>
      </c>
      <c r="H55" s="24">
        <f t="shared" si="58"/>
        <v>4165</v>
      </c>
      <c r="I55" s="23">
        <f t="shared" si="16"/>
        <v>40892.6</v>
      </c>
      <c r="J55" s="24">
        <f t="shared" ref="J55:K55" si="59">J34*(1-$D$5)</f>
        <v>32221.699999999997</v>
      </c>
      <c r="K55" s="24">
        <f t="shared" si="59"/>
        <v>8670.9</v>
      </c>
      <c r="M55" s="49">
        <f t="shared" si="18"/>
        <v>0.7</v>
      </c>
      <c r="N55" s="50">
        <f t="shared" si="19"/>
        <v>0.69999999999999984</v>
      </c>
      <c r="O55" s="50">
        <f t="shared" si="20"/>
        <v>0.7</v>
      </c>
      <c r="R55" s="51">
        <f t="shared" si="21"/>
        <v>0.56454138287440703</v>
      </c>
      <c r="S55" s="51">
        <f t="shared" si="22"/>
        <v>0.56855492318883982</v>
      </c>
      <c r="T55" s="51">
        <f t="shared" si="23"/>
        <v>0.57462117672517665</v>
      </c>
    </row>
    <row r="56" spans="2:20" ht="15.75" thickBot="1"/>
    <row r="57" spans="2:20" ht="18.75" thickBot="1">
      <c r="B57" s="4"/>
      <c r="C57" s="267" t="s">
        <v>247</v>
      </c>
      <c r="D57" s="268"/>
      <c r="E57" s="268"/>
      <c r="F57" s="268"/>
      <c r="G57" s="268"/>
      <c r="H57" s="268"/>
      <c r="I57" s="268"/>
      <c r="J57" s="268"/>
      <c r="K57" s="269"/>
    </row>
    <row r="58" spans="2:20">
      <c r="B58" s="20" t="s">
        <v>245</v>
      </c>
      <c r="C58" s="270" t="s">
        <v>3</v>
      </c>
      <c r="D58" s="270"/>
      <c r="E58" s="270"/>
      <c r="F58" s="270" t="s">
        <v>5</v>
      </c>
      <c r="G58" s="270"/>
      <c r="H58" s="270"/>
      <c r="I58" s="270" t="s">
        <v>6</v>
      </c>
      <c r="J58" s="270"/>
      <c r="K58" s="270"/>
    </row>
    <row r="59" spans="2:20">
      <c r="B59" s="35" t="s">
        <v>132</v>
      </c>
      <c r="C59" s="264" t="s">
        <v>154</v>
      </c>
      <c r="D59" s="265"/>
      <c r="E59" s="266"/>
      <c r="F59" s="264" t="s">
        <v>154</v>
      </c>
      <c r="G59" s="265"/>
      <c r="H59" s="266"/>
      <c r="I59" s="264" t="s">
        <v>154</v>
      </c>
      <c r="J59" s="265"/>
      <c r="K59" s="266"/>
    </row>
    <row r="60" spans="2:20">
      <c r="B60" s="35" t="s">
        <v>21</v>
      </c>
      <c r="C60" s="264" t="s">
        <v>134</v>
      </c>
      <c r="D60" s="265"/>
      <c r="E60" s="266"/>
      <c r="F60" s="264" t="s">
        <v>134</v>
      </c>
      <c r="G60" s="265"/>
      <c r="H60" s="266"/>
      <c r="I60" s="264" t="s">
        <v>134</v>
      </c>
      <c r="J60" s="265"/>
      <c r="K60" s="265"/>
    </row>
    <row r="61" spans="2:20">
      <c r="B61" s="35" t="s">
        <v>135</v>
      </c>
      <c r="C61" s="264" t="s">
        <v>136</v>
      </c>
      <c r="D61" s="265"/>
      <c r="E61" s="266"/>
      <c r="F61" s="264" t="s">
        <v>136</v>
      </c>
      <c r="G61" s="265"/>
      <c r="H61" s="266"/>
      <c r="I61" s="264" t="s">
        <v>136</v>
      </c>
      <c r="J61" s="265"/>
      <c r="K61" s="266"/>
    </row>
    <row r="62" spans="2:20">
      <c r="B62" s="21"/>
      <c r="C62" s="27" t="s">
        <v>32</v>
      </c>
      <c r="D62" s="27" t="s">
        <v>138</v>
      </c>
      <c r="E62" s="27" t="s">
        <v>139</v>
      </c>
      <c r="F62" s="27" t="s">
        <v>32</v>
      </c>
      <c r="G62" s="27" t="s">
        <v>138</v>
      </c>
      <c r="H62" s="27" t="s">
        <v>139</v>
      </c>
      <c r="I62" s="27" t="s">
        <v>32</v>
      </c>
      <c r="J62" s="27" t="s">
        <v>138</v>
      </c>
      <c r="K62" s="27" t="s">
        <v>139</v>
      </c>
    </row>
    <row r="63" spans="2:20">
      <c r="B63" s="22" t="s">
        <v>112</v>
      </c>
      <c r="C63" s="23">
        <f>SUM(D63:E63)</f>
        <v>2756.55</v>
      </c>
      <c r="D63" s="24">
        <f>D21*(1-$D$6)</f>
        <v>1645.6</v>
      </c>
      <c r="E63" s="24">
        <f t="shared" ref="E63:E76" si="60">E21*(1-$D$6)</f>
        <v>1110.95</v>
      </c>
      <c r="F63" s="23">
        <f>SUM(G63:H63)</f>
        <v>3586.1499999999996</v>
      </c>
      <c r="G63" s="24">
        <f>G21*(1-$D$6)</f>
        <v>1924.3999999999999</v>
      </c>
      <c r="H63" s="24">
        <f t="shared" ref="H63:H76" si="61">H21*(1-$D$6)</f>
        <v>1661.75</v>
      </c>
      <c r="I63" s="23">
        <f>SUM(J63:K63)</f>
        <v>5031.1499999999996</v>
      </c>
      <c r="J63" s="24">
        <f>J21*(1-$D$6)</f>
        <v>2134.35</v>
      </c>
      <c r="K63" s="24">
        <f t="shared" ref="K63:K76" si="62">K21*(1-$D$6)</f>
        <v>2896.7999999999997</v>
      </c>
      <c r="M63" s="49">
        <f>C63/C21</f>
        <v>0.85000000000000009</v>
      </c>
      <c r="N63" s="49">
        <f t="shared" ref="N63:O63" si="63">D63/D21</f>
        <v>0.85</v>
      </c>
      <c r="O63" s="49">
        <f t="shared" si="63"/>
        <v>0.85000000000000009</v>
      </c>
      <c r="R63" s="51">
        <f>C63/N21</f>
        <v>0.71455789719262786</v>
      </c>
      <c r="S63" s="51">
        <f>F63/Q21</f>
        <v>0.72003814878024286</v>
      </c>
      <c r="T63" s="51">
        <f>I63/T21</f>
        <v>0.73047019622362086</v>
      </c>
    </row>
    <row r="64" spans="2:20">
      <c r="B64" s="22" t="s">
        <v>113</v>
      </c>
      <c r="C64" s="23">
        <f t="shared" ref="C64:C76" si="64">SUM(D64:E64)</f>
        <v>2545.75</v>
      </c>
      <c r="D64" s="24">
        <f t="shared" ref="D64" si="65">D22*(1-$D$6)</f>
        <v>1591.2</v>
      </c>
      <c r="E64" s="24">
        <f t="shared" si="60"/>
        <v>954.55</v>
      </c>
      <c r="F64" s="23">
        <f t="shared" ref="F64:F71" si="66">SUM(G64:H64)</f>
        <v>3475.6499999999996</v>
      </c>
      <c r="G64" s="24">
        <f t="shared" ref="G64" si="67">G22*(1-$D$6)</f>
        <v>1860.6499999999999</v>
      </c>
      <c r="H64" s="24">
        <f t="shared" si="61"/>
        <v>1615</v>
      </c>
      <c r="I64" s="23">
        <f t="shared" ref="I64:I76" si="68">SUM(J64:K64)</f>
        <v>4971.6499999999996</v>
      </c>
      <c r="J64" s="24">
        <f t="shared" ref="J64" si="69">J22*(1-$D$6)</f>
        <v>2063.7999999999997</v>
      </c>
      <c r="K64" s="24">
        <f t="shared" si="62"/>
        <v>2907.85</v>
      </c>
      <c r="M64" s="49">
        <f t="shared" ref="M64:M76" si="70">C64/C22</f>
        <v>0.85</v>
      </c>
      <c r="N64" s="49">
        <f t="shared" ref="N64:N76" si="71">D64/D22</f>
        <v>0.85</v>
      </c>
      <c r="O64" s="49">
        <f t="shared" ref="O64:O76" si="72">E64/E22</f>
        <v>0.85</v>
      </c>
      <c r="R64" s="51">
        <f t="shared" ref="R64:R76" si="73">C64/N22</f>
        <v>0.71203815064470111</v>
      </c>
      <c r="S64" s="51">
        <f t="shared" ref="S64:S76" si="74">F64/Q22</f>
        <v>0.72015540015540003</v>
      </c>
      <c r="T64" s="51">
        <f t="shared" ref="T64:T76" si="75">I64/T22</f>
        <v>0.73132934202203548</v>
      </c>
    </row>
    <row r="65" spans="2:20">
      <c r="B65" s="22" t="s">
        <v>114</v>
      </c>
      <c r="C65" s="23">
        <f t="shared" si="64"/>
        <v>2942.7</v>
      </c>
      <c r="D65" s="24">
        <f t="shared" ref="D65" si="76">D23*(1-$D$6)</f>
        <v>1837.7</v>
      </c>
      <c r="E65" s="24">
        <f t="shared" si="60"/>
        <v>1105</v>
      </c>
      <c r="F65" s="23">
        <f t="shared" si="66"/>
        <v>3999.25</v>
      </c>
      <c r="G65" s="24">
        <f t="shared" ref="G65" si="77">G23*(1-$D$6)</f>
        <v>2148.7999999999997</v>
      </c>
      <c r="H65" s="24">
        <f t="shared" si="61"/>
        <v>1850.45</v>
      </c>
      <c r="I65" s="23">
        <f t="shared" si="68"/>
        <v>5843.75</v>
      </c>
      <c r="J65" s="24">
        <f t="shared" ref="J65" si="78">J23*(1-$D$6)</f>
        <v>2383.4</v>
      </c>
      <c r="K65" s="24">
        <f t="shared" si="62"/>
        <v>3460.35</v>
      </c>
      <c r="M65" s="49">
        <f t="shared" si="70"/>
        <v>0.85</v>
      </c>
      <c r="N65" s="49">
        <f t="shared" si="71"/>
        <v>0.85</v>
      </c>
      <c r="O65" s="49">
        <f t="shared" si="72"/>
        <v>0.85</v>
      </c>
      <c r="R65" s="51">
        <f t="shared" si="73"/>
        <v>0.71208711433756799</v>
      </c>
      <c r="S65" s="51">
        <f t="shared" si="74"/>
        <v>0.71997587628494775</v>
      </c>
      <c r="T65" s="51">
        <f t="shared" si="75"/>
        <v>0.73201513196627876</v>
      </c>
    </row>
    <row r="66" spans="2:20">
      <c r="B66" s="22" t="s">
        <v>115</v>
      </c>
      <c r="C66" s="23">
        <f t="shared" si="64"/>
        <v>3640.5499999999997</v>
      </c>
      <c r="D66" s="24">
        <f t="shared" ref="D66" si="79">D24*(1-$D$6)</f>
        <v>2331.5499999999997</v>
      </c>
      <c r="E66" s="24">
        <f t="shared" si="60"/>
        <v>1309</v>
      </c>
      <c r="F66" s="23">
        <f t="shared" si="66"/>
        <v>4884.1000000000004</v>
      </c>
      <c r="G66" s="24">
        <f t="shared" ref="G66" si="80">G24*(1-$D$6)</f>
        <v>2725.95</v>
      </c>
      <c r="H66" s="24">
        <f t="shared" si="61"/>
        <v>2158.15</v>
      </c>
      <c r="I66" s="23">
        <f t="shared" si="68"/>
        <v>6949.6</v>
      </c>
      <c r="J66" s="24">
        <f t="shared" ref="J66" si="81">J24*(1-$D$6)</f>
        <v>3023.45</v>
      </c>
      <c r="K66" s="24">
        <f t="shared" si="62"/>
        <v>3926.15</v>
      </c>
      <c r="M66" s="49">
        <f t="shared" si="70"/>
        <v>0.85</v>
      </c>
      <c r="N66" s="49">
        <f t="shared" si="71"/>
        <v>0.84999999999999987</v>
      </c>
      <c r="O66" s="49">
        <f t="shared" si="72"/>
        <v>0.85</v>
      </c>
      <c r="R66" s="51">
        <f t="shared" si="73"/>
        <v>0.71066321799814547</v>
      </c>
      <c r="S66" s="51">
        <f t="shared" si="74"/>
        <v>0.71807576102857407</v>
      </c>
      <c r="T66" s="51">
        <f t="shared" si="75"/>
        <v>0.72945214466026032</v>
      </c>
    </row>
    <row r="67" spans="2:20">
      <c r="B67" s="22" t="s">
        <v>116</v>
      </c>
      <c r="C67" s="23">
        <f t="shared" si="64"/>
        <v>4106.3499999999995</v>
      </c>
      <c r="D67" s="24">
        <f t="shared" ref="D67" si="82">D25*(1-$D$6)</f>
        <v>2742.95</v>
      </c>
      <c r="E67" s="24">
        <f t="shared" si="60"/>
        <v>1363.3999999999999</v>
      </c>
      <c r="F67" s="23">
        <f t="shared" si="66"/>
        <v>5409.4</v>
      </c>
      <c r="G67" s="24">
        <f t="shared" ref="G67" si="83">G25*(1-$D$6)</f>
        <v>3207.0499999999997</v>
      </c>
      <c r="H67" s="24">
        <f t="shared" si="61"/>
        <v>2202.35</v>
      </c>
      <c r="I67" s="23">
        <f t="shared" si="68"/>
        <v>7555.65</v>
      </c>
      <c r="J67" s="24">
        <f t="shared" ref="J67" si="84">J25*(1-$D$6)</f>
        <v>3557.25</v>
      </c>
      <c r="K67" s="24">
        <f t="shared" si="62"/>
        <v>3998.4</v>
      </c>
      <c r="M67" s="49">
        <f t="shared" si="70"/>
        <v>0.84999999999999987</v>
      </c>
      <c r="N67" s="49">
        <f t="shared" si="71"/>
        <v>0.85</v>
      </c>
      <c r="O67" s="49">
        <f t="shared" si="72"/>
        <v>0.84999999999999987</v>
      </c>
      <c r="R67" s="51">
        <f t="shared" si="73"/>
        <v>0.70821727620016728</v>
      </c>
      <c r="S67" s="51">
        <f t="shared" si="74"/>
        <v>0.71492859833341038</v>
      </c>
      <c r="T67" s="51">
        <f t="shared" si="75"/>
        <v>0.72611033428954452</v>
      </c>
    </row>
    <row r="68" spans="2:20">
      <c r="B68" s="26" t="s">
        <v>117</v>
      </c>
      <c r="C68" s="23">
        <f t="shared" si="64"/>
        <v>4584.05</v>
      </c>
      <c r="D68" s="24">
        <f t="shared" ref="D68" si="85">D26*(1-$D$6)</f>
        <v>3099.1</v>
      </c>
      <c r="E68" s="24">
        <f t="shared" si="60"/>
        <v>1484.95</v>
      </c>
      <c r="F68" s="23">
        <f t="shared" si="66"/>
        <v>6049.45</v>
      </c>
      <c r="G68" s="24">
        <f t="shared" ref="G68" si="86">G26*(1-$D$6)</f>
        <v>3624.4</v>
      </c>
      <c r="H68" s="24">
        <f t="shared" si="61"/>
        <v>2425.0499999999997</v>
      </c>
      <c r="I68" s="23">
        <f t="shared" si="68"/>
        <v>8499.15</v>
      </c>
      <c r="J68" s="24">
        <f t="shared" ref="J68" si="87">J26*(1-$D$6)</f>
        <v>4019.65</v>
      </c>
      <c r="K68" s="24">
        <f t="shared" si="62"/>
        <v>4479.5</v>
      </c>
      <c r="M68" s="49">
        <f t="shared" si="70"/>
        <v>0.85000000000000009</v>
      </c>
      <c r="N68" s="49">
        <f t="shared" si="71"/>
        <v>0.85</v>
      </c>
      <c r="O68" s="49">
        <f t="shared" si="72"/>
        <v>0.85</v>
      </c>
      <c r="R68" s="51">
        <f t="shared" si="73"/>
        <v>0.70750246944067174</v>
      </c>
      <c r="S68" s="51">
        <f t="shared" si="74"/>
        <v>0.71436415809548559</v>
      </c>
      <c r="T68" s="51">
        <f t="shared" si="75"/>
        <v>0.72591121644993917</v>
      </c>
    </row>
    <row r="69" spans="2:20">
      <c r="B69" s="22" t="s">
        <v>118</v>
      </c>
      <c r="C69" s="23">
        <f t="shared" si="64"/>
        <v>5418.75</v>
      </c>
      <c r="D69" s="24">
        <f t="shared" ref="D69" si="88">D27*(1-$D$6)</f>
        <v>3757</v>
      </c>
      <c r="E69" s="24">
        <f t="shared" si="60"/>
        <v>1661.75</v>
      </c>
      <c r="F69" s="23">
        <f t="shared" si="66"/>
        <v>7143.4</v>
      </c>
      <c r="G69" s="24">
        <f t="shared" ref="G69" si="89">G27*(1-$D$6)</f>
        <v>4393.6499999999996</v>
      </c>
      <c r="H69" s="24">
        <f t="shared" si="61"/>
        <v>2749.75</v>
      </c>
      <c r="I69" s="23">
        <f t="shared" si="68"/>
        <v>9821.75</v>
      </c>
      <c r="J69" s="24">
        <f t="shared" ref="J69" si="90">J27*(1-$D$6)</f>
        <v>4873.05</v>
      </c>
      <c r="K69" s="24">
        <f t="shared" si="62"/>
        <v>4948.7</v>
      </c>
      <c r="M69" s="49">
        <f t="shared" si="70"/>
        <v>0.85</v>
      </c>
      <c r="N69" s="49">
        <f t="shared" si="71"/>
        <v>0.85</v>
      </c>
      <c r="O69" s="49">
        <f t="shared" si="72"/>
        <v>0.85</v>
      </c>
      <c r="R69" s="51">
        <f t="shared" si="73"/>
        <v>0.70598006644518274</v>
      </c>
      <c r="S69" s="51">
        <f t="shared" si="74"/>
        <v>0.71293195938022402</v>
      </c>
      <c r="T69" s="51">
        <f t="shared" si="75"/>
        <v>0.72376008164799244</v>
      </c>
    </row>
    <row r="70" spans="2:20">
      <c r="B70" s="22" t="s">
        <v>119</v>
      </c>
      <c r="C70" s="23">
        <f t="shared" si="64"/>
        <v>6621.5</v>
      </c>
      <c r="D70" s="24">
        <f t="shared" ref="D70" si="91">D28*(1-$D$6)</f>
        <v>4662.25</v>
      </c>
      <c r="E70" s="24">
        <f t="shared" si="60"/>
        <v>1959.25</v>
      </c>
      <c r="F70" s="23">
        <f t="shared" si="66"/>
        <v>8576.5</v>
      </c>
      <c r="G70" s="24">
        <f t="shared" ref="G70" si="92">G28*(1-$D$6)</f>
        <v>5451.9</v>
      </c>
      <c r="H70" s="24">
        <f t="shared" si="61"/>
        <v>3124.6</v>
      </c>
      <c r="I70" s="23">
        <f t="shared" si="68"/>
        <v>11645.849999999999</v>
      </c>
      <c r="J70" s="24">
        <f t="shared" ref="J70" si="93">J28*(1-$D$6)</f>
        <v>6046.9</v>
      </c>
      <c r="K70" s="24">
        <f t="shared" si="62"/>
        <v>5598.95</v>
      </c>
      <c r="M70" s="49">
        <f t="shared" si="70"/>
        <v>0.85</v>
      </c>
      <c r="N70" s="49">
        <f t="shared" si="71"/>
        <v>0.85</v>
      </c>
      <c r="O70" s="49">
        <f t="shared" si="72"/>
        <v>0.85</v>
      </c>
      <c r="R70" s="51">
        <f t="shared" si="73"/>
        <v>0.70503367317060184</v>
      </c>
      <c r="S70" s="51">
        <f t="shared" si="74"/>
        <v>0.71108771173441887</v>
      </c>
      <c r="T70" s="51">
        <f t="shared" si="75"/>
        <v>0.72163252407331657</v>
      </c>
    </row>
    <row r="71" spans="2:20">
      <c r="B71" s="22" t="s">
        <v>120</v>
      </c>
      <c r="C71" s="23">
        <f t="shared" si="64"/>
        <v>8063.95</v>
      </c>
      <c r="D71" s="24">
        <f t="shared" ref="D71" si="94">D29*(1-$D$6)</f>
        <v>5896.45</v>
      </c>
      <c r="E71" s="24">
        <f t="shared" si="60"/>
        <v>2167.5</v>
      </c>
      <c r="F71" s="23">
        <f t="shared" si="66"/>
        <v>10632.65</v>
      </c>
      <c r="G71" s="24">
        <f t="shared" ref="G71" si="95">G29*(1-$D$6)</f>
        <v>6895.2</v>
      </c>
      <c r="H71" s="24">
        <f t="shared" si="61"/>
        <v>3737.45</v>
      </c>
      <c r="I71" s="23">
        <f t="shared" si="68"/>
        <v>14302.099999999999</v>
      </c>
      <c r="J71" s="24">
        <f t="shared" ref="J71" si="96">J29*(1-$D$6)</f>
        <v>7647.45</v>
      </c>
      <c r="K71" s="24">
        <f t="shared" si="62"/>
        <v>6654.65</v>
      </c>
      <c r="M71" s="49">
        <f t="shared" si="70"/>
        <v>0.85</v>
      </c>
      <c r="N71" s="49">
        <f t="shared" si="71"/>
        <v>0.85</v>
      </c>
      <c r="O71" s="49">
        <f t="shared" si="72"/>
        <v>0.85</v>
      </c>
      <c r="R71" s="51">
        <f t="shared" si="73"/>
        <v>0.70266419779980394</v>
      </c>
      <c r="S71" s="51">
        <f t="shared" si="74"/>
        <v>0.70994611630065363</v>
      </c>
      <c r="T71" s="51">
        <f t="shared" si="75"/>
        <v>0.72021311149326583</v>
      </c>
    </row>
    <row r="72" spans="2:20">
      <c r="B72" s="26" t="s">
        <v>121</v>
      </c>
      <c r="C72" s="23">
        <f t="shared" si="64"/>
        <v>9160.4500000000007</v>
      </c>
      <c r="D72" s="24">
        <f t="shared" ref="D72" si="97">D30*(1-$D$6)</f>
        <v>6992.95</v>
      </c>
      <c r="E72" s="24">
        <f t="shared" si="60"/>
        <v>2167.5</v>
      </c>
      <c r="F72" s="23">
        <f>SUM(G72:H72)</f>
        <v>12007.099999999999</v>
      </c>
      <c r="G72" s="24">
        <f t="shared" ref="G72" si="98">G30*(1-$D$6)</f>
        <v>8177.8499999999995</v>
      </c>
      <c r="H72" s="24">
        <f t="shared" si="61"/>
        <v>3829.25</v>
      </c>
      <c r="I72" s="23">
        <f t="shared" si="68"/>
        <v>16196.75</v>
      </c>
      <c r="J72" s="24">
        <f t="shared" ref="J72" si="99">J30*(1-$D$6)</f>
        <v>9070.35</v>
      </c>
      <c r="K72" s="24">
        <f t="shared" si="62"/>
        <v>7126.4</v>
      </c>
      <c r="M72" s="49">
        <f t="shared" si="70"/>
        <v>0.85000000000000009</v>
      </c>
      <c r="N72" s="49">
        <f t="shared" si="71"/>
        <v>0.85</v>
      </c>
      <c r="O72" s="49">
        <f t="shared" si="72"/>
        <v>0.85</v>
      </c>
      <c r="R72" s="51">
        <f t="shared" si="73"/>
        <v>0.69987202750453636</v>
      </c>
      <c r="S72" s="51">
        <f t="shared" si="74"/>
        <v>0.70705904868461722</v>
      </c>
      <c r="T72" s="51">
        <f t="shared" si="75"/>
        <v>0.71790445079262355</v>
      </c>
    </row>
    <row r="73" spans="2:20">
      <c r="B73" s="22" t="s">
        <v>122</v>
      </c>
      <c r="C73" s="23">
        <f t="shared" si="64"/>
        <v>13136.75</v>
      </c>
      <c r="D73" s="24">
        <f t="shared" ref="D73" si="100">D31*(1-$D$6)</f>
        <v>10969.25</v>
      </c>
      <c r="E73" s="24">
        <f t="shared" si="60"/>
        <v>2167.5</v>
      </c>
      <c r="F73" s="23">
        <f t="shared" ref="F73:F76" si="101">SUM(G73:H73)</f>
        <v>17885.699999999997</v>
      </c>
      <c r="G73" s="24">
        <f t="shared" ref="G73" si="102">G31*(1-$D$6)</f>
        <v>12828.199999999999</v>
      </c>
      <c r="H73" s="24">
        <f t="shared" si="61"/>
        <v>5057.5</v>
      </c>
      <c r="I73" s="23">
        <f t="shared" si="68"/>
        <v>23549.25</v>
      </c>
      <c r="J73" s="24">
        <f t="shared" ref="J73" si="103">J31*(1-$D$6)</f>
        <v>14228.15</v>
      </c>
      <c r="K73" s="24">
        <f t="shared" si="62"/>
        <v>9321.1</v>
      </c>
      <c r="M73" s="49">
        <f t="shared" si="70"/>
        <v>0.85</v>
      </c>
      <c r="N73" s="49">
        <f t="shared" si="71"/>
        <v>0.85</v>
      </c>
      <c r="O73" s="49">
        <f t="shared" si="72"/>
        <v>0.85</v>
      </c>
      <c r="R73" s="51">
        <f t="shared" si="73"/>
        <v>0.6937355601029771</v>
      </c>
      <c r="S73" s="51">
        <f t="shared" si="74"/>
        <v>0.70388429752066106</v>
      </c>
      <c r="T73" s="51">
        <f t="shared" si="75"/>
        <v>0.71390893505950193</v>
      </c>
    </row>
    <row r="74" spans="2:20">
      <c r="B74" s="22" t="s">
        <v>123</v>
      </c>
      <c r="C74" s="23">
        <f t="shared" si="64"/>
        <v>18621.8</v>
      </c>
      <c r="D74" s="24">
        <f t="shared" ref="D74" si="104">D32*(1-$D$6)</f>
        <v>16454.3</v>
      </c>
      <c r="E74" s="24">
        <f t="shared" si="60"/>
        <v>2167.5</v>
      </c>
      <c r="F74" s="23">
        <f t="shared" si="101"/>
        <v>24299.8</v>
      </c>
      <c r="G74" s="24">
        <f t="shared" ref="G74" si="105">G32*(1-$D$6)</f>
        <v>19242.3</v>
      </c>
      <c r="H74" s="24">
        <f t="shared" si="61"/>
        <v>5057.5</v>
      </c>
      <c r="I74" s="23">
        <f t="shared" si="68"/>
        <v>31408.35</v>
      </c>
      <c r="J74" s="24">
        <f t="shared" ref="J74" si="106">J32*(1-$D$6)</f>
        <v>21341.8</v>
      </c>
      <c r="K74" s="24">
        <f t="shared" si="62"/>
        <v>10066.549999999999</v>
      </c>
      <c r="M74" s="49">
        <f t="shared" si="70"/>
        <v>0.85</v>
      </c>
      <c r="N74" s="49">
        <f t="shared" si="71"/>
        <v>0.85</v>
      </c>
      <c r="O74" s="49">
        <f t="shared" si="72"/>
        <v>0.85</v>
      </c>
      <c r="R74" s="51">
        <f t="shared" si="73"/>
        <v>0.68963244144060731</v>
      </c>
      <c r="S74" s="51">
        <f t="shared" si="74"/>
        <v>0.6974183827222501</v>
      </c>
      <c r="T74" s="51">
        <f t="shared" si="75"/>
        <v>0.7071993569349031</v>
      </c>
    </row>
    <row r="75" spans="2:20">
      <c r="B75" s="22" t="s">
        <v>124</v>
      </c>
      <c r="C75" s="23">
        <f t="shared" si="64"/>
        <v>24106</v>
      </c>
      <c r="D75" s="24">
        <f t="shared" ref="D75" si="107">D33*(1-$D$6)</f>
        <v>21938.5</v>
      </c>
      <c r="E75" s="24">
        <f t="shared" si="60"/>
        <v>2167.5</v>
      </c>
      <c r="F75" s="23">
        <f t="shared" si="101"/>
        <v>30713.05</v>
      </c>
      <c r="G75" s="24">
        <f t="shared" ref="G75" si="108">G33*(1-$D$6)</f>
        <v>25655.55</v>
      </c>
      <c r="H75" s="24">
        <f t="shared" si="61"/>
        <v>5057.5</v>
      </c>
      <c r="I75" s="23">
        <f t="shared" si="68"/>
        <v>38985.25</v>
      </c>
      <c r="J75" s="24">
        <f t="shared" ref="J75" si="109">J33*(1-$D$6)</f>
        <v>28456.3</v>
      </c>
      <c r="K75" s="24">
        <f t="shared" si="62"/>
        <v>10528.949999999999</v>
      </c>
      <c r="M75" s="49">
        <f t="shared" si="70"/>
        <v>0.85</v>
      </c>
      <c r="N75" s="49">
        <f t="shared" si="71"/>
        <v>0.85</v>
      </c>
      <c r="O75" s="49">
        <f t="shared" si="72"/>
        <v>0.85</v>
      </c>
      <c r="R75" s="51">
        <f t="shared" si="73"/>
        <v>0.68741712411777289</v>
      </c>
      <c r="S75" s="51">
        <f t="shared" si="74"/>
        <v>0.69370789689149892</v>
      </c>
      <c r="T75" s="51">
        <f t="shared" si="75"/>
        <v>0.70277629558056864</v>
      </c>
    </row>
    <row r="76" spans="2:20">
      <c r="B76" s="22" t="s">
        <v>125</v>
      </c>
      <c r="C76" s="23">
        <f t="shared" si="64"/>
        <v>32333.149999999998</v>
      </c>
      <c r="D76" s="24">
        <f t="shared" ref="D76" si="110">D34*(1-$D$6)</f>
        <v>30165.649999999998</v>
      </c>
      <c r="E76" s="24">
        <f t="shared" si="60"/>
        <v>2167.5</v>
      </c>
      <c r="F76" s="23">
        <f t="shared" si="101"/>
        <v>40334.199999999997</v>
      </c>
      <c r="G76" s="24">
        <f t="shared" ref="G76" si="111">G34*(1-$D$6)</f>
        <v>35276.699999999997</v>
      </c>
      <c r="H76" s="24">
        <f t="shared" si="61"/>
        <v>5057.5</v>
      </c>
      <c r="I76" s="23">
        <f t="shared" si="68"/>
        <v>49655.299999999996</v>
      </c>
      <c r="J76" s="24">
        <f t="shared" ref="J76" si="112">J34*(1-$D$6)</f>
        <v>39126.35</v>
      </c>
      <c r="K76" s="24">
        <f t="shared" si="62"/>
        <v>10528.949999999999</v>
      </c>
      <c r="M76" s="49">
        <f t="shared" si="70"/>
        <v>0.85</v>
      </c>
      <c r="N76" s="49">
        <f t="shared" si="71"/>
        <v>0.85</v>
      </c>
      <c r="O76" s="49">
        <f t="shared" si="72"/>
        <v>0.85</v>
      </c>
      <c r="R76" s="51">
        <f t="shared" si="73"/>
        <v>0.68551453634749415</v>
      </c>
      <c r="S76" s="51">
        <f t="shared" si="74"/>
        <v>0.6903881210150199</v>
      </c>
      <c r="T76" s="51">
        <f t="shared" si="75"/>
        <v>0.69775428602342882</v>
      </c>
    </row>
    <row r="77" spans="2:20" ht="15.75" thickBot="1"/>
    <row r="78" spans="2:20" ht="18.75" thickBot="1">
      <c r="B78" s="4"/>
      <c r="C78" s="267" t="s">
        <v>248</v>
      </c>
      <c r="D78" s="268"/>
      <c r="E78" s="268"/>
      <c r="F78" s="268"/>
      <c r="G78" s="268"/>
      <c r="H78" s="268"/>
      <c r="I78" s="268"/>
      <c r="J78" s="268"/>
      <c r="K78" s="269"/>
    </row>
    <row r="79" spans="2:20">
      <c r="B79" s="20" t="s">
        <v>245</v>
      </c>
      <c r="C79" s="270" t="s">
        <v>3</v>
      </c>
      <c r="D79" s="270"/>
      <c r="E79" s="270"/>
      <c r="F79" s="270" t="s">
        <v>5</v>
      </c>
      <c r="G79" s="270"/>
      <c r="H79" s="270"/>
      <c r="I79" s="270" t="s">
        <v>6</v>
      </c>
      <c r="J79" s="270"/>
      <c r="K79" s="270"/>
    </row>
    <row r="80" spans="2:20">
      <c r="B80" s="35" t="s">
        <v>132</v>
      </c>
      <c r="C80" s="264" t="s">
        <v>154</v>
      </c>
      <c r="D80" s="265"/>
      <c r="E80" s="266"/>
      <c r="F80" s="264" t="s">
        <v>154</v>
      </c>
      <c r="G80" s="265"/>
      <c r="H80" s="266"/>
      <c r="I80" s="264" t="s">
        <v>154</v>
      </c>
      <c r="J80" s="265"/>
      <c r="K80" s="266"/>
    </row>
    <row r="81" spans="2:20">
      <c r="B81" s="35" t="s">
        <v>21</v>
      </c>
      <c r="C81" s="264" t="s">
        <v>134</v>
      </c>
      <c r="D81" s="265"/>
      <c r="E81" s="266"/>
      <c r="F81" s="264" t="s">
        <v>134</v>
      </c>
      <c r="G81" s="265"/>
      <c r="H81" s="266"/>
      <c r="I81" s="264" t="s">
        <v>134</v>
      </c>
      <c r="J81" s="265"/>
      <c r="K81" s="265"/>
    </row>
    <row r="82" spans="2:20">
      <c r="B82" s="35" t="s">
        <v>135</v>
      </c>
      <c r="C82" s="264" t="s">
        <v>136</v>
      </c>
      <c r="D82" s="265"/>
      <c r="E82" s="266"/>
      <c r="F82" s="264" t="s">
        <v>136</v>
      </c>
      <c r="G82" s="265"/>
      <c r="H82" s="266"/>
      <c r="I82" s="264" t="s">
        <v>136</v>
      </c>
      <c r="J82" s="265"/>
      <c r="K82" s="266"/>
    </row>
    <row r="83" spans="2:20">
      <c r="B83" s="21"/>
      <c r="C83" s="27" t="s">
        <v>32</v>
      </c>
      <c r="D83" s="27" t="s">
        <v>138</v>
      </c>
      <c r="E83" s="27" t="s">
        <v>139</v>
      </c>
      <c r="F83" s="27" t="s">
        <v>32</v>
      </c>
      <c r="G83" s="27" t="s">
        <v>138</v>
      </c>
      <c r="H83" s="27" t="s">
        <v>139</v>
      </c>
      <c r="I83" s="27" t="s">
        <v>32</v>
      </c>
      <c r="J83" s="27" t="s">
        <v>138</v>
      </c>
      <c r="K83" s="27" t="s">
        <v>139</v>
      </c>
    </row>
    <row r="84" spans="2:20">
      <c r="B84" s="22" t="s">
        <v>112</v>
      </c>
      <c r="C84" s="23">
        <f>SUM(D84:E84)</f>
        <v>2594.4000000000005</v>
      </c>
      <c r="D84" s="24">
        <f>D21*(1-$D$7)</f>
        <v>1548.8000000000002</v>
      </c>
      <c r="E84" s="24">
        <f t="shared" ref="E84:E97" si="113">E21*(1-$D$7)</f>
        <v>1045.6000000000001</v>
      </c>
      <c r="F84" s="23">
        <f>SUM(G84:H84)</f>
        <v>3375.2</v>
      </c>
      <c r="G84" s="24">
        <f>G21*(1-$D$7)</f>
        <v>1811.2</v>
      </c>
      <c r="H84" s="24">
        <f t="shared" ref="H84:H97" si="114">H21*(1-$D$7)</f>
        <v>1564</v>
      </c>
      <c r="I84" s="23">
        <f>SUM(J84:K84)</f>
        <v>4735.2000000000007</v>
      </c>
      <c r="J84" s="24">
        <f>J21*(1-$D$7)</f>
        <v>2008.8000000000002</v>
      </c>
      <c r="K84" s="24">
        <f t="shared" ref="K84:K97" si="115">K21*(1-$D$7)</f>
        <v>2726.4</v>
      </c>
      <c r="M84" s="49">
        <f>C84/C21</f>
        <v>0.80000000000000016</v>
      </c>
      <c r="N84" s="49">
        <f t="shared" ref="N84:O84" si="116">D84/D21</f>
        <v>0.8</v>
      </c>
      <c r="O84" s="49">
        <f t="shared" si="116"/>
        <v>0.80000000000000016</v>
      </c>
      <c r="R84" s="51">
        <f>C84/N21</f>
        <v>0.67252507971070863</v>
      </c>
      <c r="S84" s="51">
        <f>F84/Q21</f>
        <v>0.67768296355787572</v>
      </c>
      <c r="T84" s="51">
        <f>I84/T21</f>
        <v>0.68750136115164329</v>
      </c>
    </row>
    <row r="85" spans="2:20">
      <c r="B85" s="22" t="s">
        <v>113</v>
      </c>
      <c r="C85" s="23">
        <f t="shared" ref="C85:C97" si="117">SUM(D85:E85)</f>
        <v>2396</v>
      </c>
      <c r="D85" s="24">
        <f t="shared" ref="D85" si="118">D22*(1-$D$7)</f>
        <v>1497.6000000000001</v>
      </c>
      <c r="E85" s="24">
        <f t="shared" si="113"/>
        <v>898.40000000000009</v>
      </c>
      <c r="F85" s="23">
        <f t="shared" ref="F85:F92" si="119">SUM(G85:H85)</f>
        <v>3271.2</v>
      </c>
      <c r="G85" s="24">
        <f t="shared" ref="G85" si="120">G22*(1-$D$7)</f>
        <v>1751.2</v>
      </c>
      <c r="H85" s="24">
        <f t="shared" si="114"/>
        <v>1520</v>
      </c>
      <c r="I85" s="23">
        <f t="shared" ref="I85:I97" si="121">SUM(J85:K85)</f>
        <v>4679.2000000000007</v>
      </c>
      <c r="J85" s="24">
        <f t="shared" ref="J85" si="122">J22*(1-$D$7)</f>
        <v>1942.4</v>
      </c>
      <c r="K85" s="24">
        <f t="shared" si="115"/>
        <v>2736.8</v>
      </c>
      <c r="M85" s="49">
        <f t="shared" ref="M85:O85" si="123">C85/C22</f>
        <v>0.8</v>
      </c>
      <c r="N85" s="49">
        <f t="shared" si="123"/>
        <v>0.8</v>
      </c>
      <c r="O85" s="49">
        <f t="shared" si="123"/>
        <v>0.8</v>
      </c>
      <c r="R85" s="51">
        <f t="shared" ref="R85:R97" si="124">C85/N22</f>
        <v>0.67015355354795403</v>
      </c>
      <c r="S85" s="51">
        <f t="shared" ref="S85:S97" si="125">F85/Q22</f>
        <v>0.67779331779331775</v>
      </c>
      <c r="T85" s="51">
        <f t="shared" ref="T85:T97" si="126">I85/T22</f>
        <v>0.68830996896191587</v>
      </c>
    </row>
    <row r="86" spans="2:20">
      <c r="B86" s="22" t="s">
        <v>114</v>
      </c>
      <c r="C86" s="23">
        <f t="shared" si="117"/>
        <v>2769.6000000000004</v>
      </c>
      <c r="D86" s="24">
        <f t="shared" ref="D86" si="127">D23*(1-$D$7)</f>
        <v>1729.6000000000001</v>
      </c>
      <c r="E86" s="24">
        <f t="shared" si="113"/>
        <v>1040</v>
      </c>
      <c r="F86" s="23">
        <f t="shared" si="119"/>
        <v>3764</v>
      </c>
      <c r="G86" s="24">
        <f t="shared" ref="G86" si="128">G23*(1-$D$7)</f>
        <v>2022.4</v>
      </c>
      <c r="H86" s="24">
        <f t="shared" si="114"/>
        <v>1741.6000000000001</v>
      </c>
      <c r="I86" s="23">
        <f t="shared" si="121"/>
        <v>5500</v>
      </c>
      <c r="J86" s="24">
        <f t="shared" ref="J86" si="129">J23*(1-$D$7)</f>
        <v>2243.2000000000003</v>
      </c>
      <c r="K86" s="24">
        <f t="shared" si="115"/>
        <v>3256.8</v>
      </c>
      <c r="M86" s="49">
        <f t="shared" ref="M86:O86" si="130">C86/C23</f>
        <v>0.80000000000000016</v>
      </c>
      <c r="N86" s="49">
        <f t="shared" si="130"/>
        <v>0.8</v>
      </c>
      <c r="O86" s="49">
        <f t="shared" si="130"/>
        <v>0.8</v>
      </c>
      <c r="R86" s="51">
        <f t="shared" si="124"/>
        <v>0.67019963702359353</v>
      </c>
      <c r="S86" s="51">
        <f t="shared" si="125"/>
        <v>0.67762435415053912</v>
      </c>
      <c r="T86" s="51">
        <f t="shared" si="126"/>
        <v>0.68895541832120355</v>
      </c>
    </row>
    <row r="87" spans="2:20">
      <c r="B87" s="22" t="s">
        <v>115</v>
      </c>
      <c r="C87" s="23">
        <f t="shared" si="117"/>
        <v>3426.4</v>
      </c>
      <c r="D87" s="24">
        <f t="shared" ref="D87" si="131">D24*(1-$D$7)</f>
        <v>2194.4</v>
      </c>
      <c r="E87" s="24">
        <f t="shared" si="113"/>
        <v>1232</v>
      </c>
      <c r="F87" s="23">
        <f t="shared" si="119"/>
        <v>4596.8</v>
      </c>
      <c r="G87" s="24">
        <f t="shared" ref="G87" si="132">G24*(1-$D$7)</f>
        <v>2565.6000000000004</v>
      </c>
      <c r="H87" s="24">
        <f t="shared" si="114"/>
        <v>2031.2</v>
      </c>
      <c r="I87" s="23">
        <f t="shared" si="121"/>
        <v>6540.8000000000011</v>
      </c>
      <c r="J87" s="24">
        <f t="shared" ref="J87" si="133">J24*(1-$D$7)</f>
        <v>2845.6000000000004</v>
      </c>
      <c r="K87" s="24">
        <f t="shared" si="115"/>
        <v>3695.2000000000003</v>
      </c>
      <c r="M87" s="49">
        <f t="shared" ref="M87:O87" si="134">C87/C24</f>
        <v>0.8</v>
      </c>
      <c r="N87" s="49">
        <f t="shared" si="134"/>
        <v>0.8</v>
      </c>
      <c r="O87" s="49">
        <f t="shared" si="134"/>
        <v>0.8</v>
      </c>
      <c r="R87" s="51">
        <f t="shared" si="124"/>
        <v>0.66885949929237232</v>
      </c>
      <c r="S87" s="51">
        <f t="shared" si="125"/>
        <v>0.67583601037983432</v>
      </c>
      <c r="T87" s="51">
        <f t="shared" si="126"/>
        <v>0.68654319497436278</v>
      </c>
    </row>
    <row r="88" spans="2:20">
      <c r="B88" s="22" t="s">
        <v>116</v>
      </c>
      <c r="C88" s="23">
        <f t="shared" si="117"/>
        <v>3864.8</v>
      </c>
      <c r="D88" s="24">
        <f t="shared" ref="D88" si="135">D25*(1-$D$7)</f>
        <v>2581.6000000000004</v>
      </c>
      <c r="E88" s="24">
        <f t="shared" si="113"/>
        <v>1283.2</v>
      </c>
      <c r="F88" s="23">
        <f t="shared" si="119"/>
        <v>5091.2000000000007</v>
      </c>
      <c r="G88" s="24">
        <f t="shared" ref="G88" si="136">G25*(1-$D$7)</f>
        <v>3018.4</v>
      </c>
      <c r="H88" s="24">
        <f t="shared" si="114"/>
        <v>2072.8000000000002</v>
      </c>
      <c r="I88" s="23">
        <f t="shared" si="121"/>
        <v>7111.2000000000007</v>
      </c>
      <c r="J88" s="24">
        <f t="shared" ref="J88" si="137">J25*(1-$D$7)</f>
        <v>3348</v>
      </c>
      <c r="K88" s="24">
        <f t="shared" si="115"/>
        <v>3763.2000000000003</v>
      </c>
      <c r="M88" s="49">
        <f t="shared" ref="M88:O88" si="138">C88/C25</f>
        <v>0.8</v>
      </c>
      <c r="N88" s="49">
        <f t="shared" si="138"/>
        <v>0.80000000000000016</v>
      </c>
      <c r="O88" s="49">
        <f t="shared" si="138"/>
        <v>0.8</v>
      </c>
      <c r="R88" s="51">
        <f t="shared" si="124"/>
        <v>0.66655743642368692</v>
      </c>
      <c r="S88" s="51">
        <f t="shared" si="125"/>
        <v>0.67287397490203338</v>
      </c>
      <c r="T88" s="51">
        <f t="shared" si="126"/>
        <v>0.68339796168427724</v>
      </c>
    </row>
    <row r="89" spans="2:20">
      <c r="B89" s="26" t="s">
        <v>117</v>
      </c>
      <c r="C89" s="23">
        <f t="shared" si="117"/>
        <v>4314.4000000000005</v>
      </c>
      <c r="D89" s="24">
        <f t="shared" ref="D89" si="139">D26*(1-$D$7)</f>
        <v>2916.8</v>
      </c>
      <c r="E89" s="24">
        <f t="shared" si="113"/>
        <v>1397.6000000000001</v>
      </c>
      <c r="F89" s="23">
        <f t="shared" si="119"/>
        <v>5693.6</v>
      </c>
      <c r="G89" s="24">
        <f t="shared" ref="G89" si="140">G26*(1-$D$7)</f>
        <v>3411.2000000000003</v>
      </c>
      <c r="H89" s="24">
        <f t="shared" si="114"/>
        <v>2282.4</v>
      </c>
      <c r="I89" s="23">
        <f t="shared" si="121"/>
        <v>7999.2000000000007</v>
      </c>
      <c r="J89" s="24">
        <f t="shared" ref="J89" si="141">J26*(1-$D$7)</f>
        <v>3783.2000000000003</v>
      </c>
      <c r="K89" s="24">
        <f t="shared" si="115"/>
        <v>4216</v>
      </c>
      <c r="M89" s="49">
        <f t="shared" ref="M89:O89" si="142">C89/C26</f>
        <v>0.80000000000000016</v>
      </c>
      <c r="N89" s="49">
        <f t="shared" si="142"/>
        <v>0.8</v>
      </c>
      <c r="O89" s="49">
        <f t="shared" si="142"/>
        <v>0.8</v>
      </c>
      <c r="R89" s="51">
        <f t="shared" si="124"/>
        <v>0.66588467712063226</v>
      </c>
      <c r="S89" s="51">
        <f t="shared" si="125"/>
        <v>0.6723427370310453</v>
      </c>
      <c r="T89" s="51">
        <f t="shared" si="126"/>
        <v>0.68321055665876629</v>
      </c>
    </row>
    <row r="90" spans="2:20">
      <c r="B90" s="22" t="s">
        <v>118</v>
      </c>
      <c r="C90" s="23">
        <f t="shared" si="117"/>
        <v>5100</v>
      </c>
      <c r="D90" s="24">
        <f t="shared" ref="D90" si="143">D27*(1-$D$7)</f>
        <v>3536</v>
      </c>
      <c r="E90" s="24">
        <f t="shared" si="113"/>
        <v>1564</v>
      </c>
      <c r="F90" s="23">
        <f t="shared" si="119"/>
        <v>6723.2</v>
      </c>
      <c r="G90" s="24">
        <f t="shared" ref="G90" si="144">G27*(1-$D$7)</f>
        <v>4135.2</v>
      </c>
      <c r="H90" s="24">
        <f t="shared" si="114"/>
        <v>2588</v>
      </c>
      <c r="I90" s="23">
        <f t="shared" si="121"/>
        <v>9244</v>
      </c>
      <c r="J90" s="24">
        <f t="shared" ref="J90" si="145">J27*(1-$D$7)</f>
        <v>4586.4000000000005</v>
      </c>
      <c r="K90" s="24">
        <f t="shared" si="115"/>
        <v>4657.6000000000004</v>
      </c>
      <c r="M90" s="49">
        <f t="shared" ref="M90:O90" si="146">C90/C27</f>
        <v>0.8</v>
      </c>
      <c r="N90" s="49">
        <f t="shared" si="146"/>
        <v>0.8</v>
      </c>
      <c r="O90" s="49">
        <f t="shared" si="146"/>
        <v>0.8</v>
      </c>
      <c r="R90" s="51">
        <f t="shared" si="124"/>
        <v>0.66445182724252494</v>
      </c>
      <c r="S90" s="51">
        <f t="shared" si="125"/>
        <v>0.67099478529903434</v>
      </c>
      <c r="T90" s="51">
        <f t="shared" si="126"/>
        <v>0.68118595919811054</v>
      </c>
    </row>
    <row r="91" spans="2:20">
      <c r="B91" s="22" t="s">
        <v>119</v>
      </c>
      <c r="C91" s="23">
        <f t="shared" si="117"/>
        <v>6232</v>
      </c>
      <c r="D91" s="24">
        <f t="shared" ref="D91" si="147">D28*(1-$D$7)</f>
        <v>4388</v>
      </c>
      <c r="E91" s="24">
        <f t="shared" si="113"/>
        <v>1844</v>
      </c>
      <c r="F91" s="23">
        <f t="shared" si="119"/>
        <v>8072.0000000000009</v>
      </c>
      <c r="G91" s="24">
        <f t="shared" ref="G91" si="148">G28*(1-$D$7)</f>
        <v>5131.2000000000007</v>
      </c>
      <c r="H91" s="24">
        <f t="shared" si="114"/>
        <v>2940.8</v>
      </c>
      <c r="I91" s="23">
        <f t="shared" si="121"/>
        <v>10960.800000000001</v>
      </c>
      <c r="J91" s="24">
        <f t="shared" ref="J91" si="149">J28*(1-$D$7)</f>
        <v>5691.2000000000007</v>
      </c>
      <c r="K91" s="24">
        <f t="shared" si="115"/>
        <v>5269.6</v>
      </c>
      <c r="M91" s="49">
        <f t="shared" ref="M91:O91" si="150">C91/C28</f>
        <v>0.8</v>
      </c>
      <c r="N91" s="49">
        <f t="shared" si="150"/>
        <v>0.8</v>
      </c>
      <c r="O91" s="49">
        <f t="shared" si="150"/>
        <v>0.8</v>
      </c>
      <c r="R91" s="51">
        <f t="shared" si="124"/>
        <v>0.66356110416056646</v>
      </c>
      <c r="S91" s="51">
        <f t="shared" si="125"/>
        <v>0.66925902280886496</v>
      </c>
      <c r="T91" s="51">
        <f t="shared" si="126"/>
        <v>0.67918355206900405</v>
      </c>
    </row>
    <row r="92" spans="2:20">
      <c r="B92" s="22" t="s">
        <v>120</v>
      </c>
      <c r="C92" s="23">
        <f t="shared" si="117"/>
        <v>7589.6</v>
      </c>
      <c r="D92" s="24">
        <f t="shared" ref="D92" si="151">D29*(1-$D$7)</f>
        <v>5549.6</v>
      </c>
      <c r="E92" s="24">
        <f t="shared" si="113"/>
        <v>2040</v>
      </c>
      <c r="F92" s="23">
        <f t="shared" si="119"/>
        <v>10007.200000000001</v>
      </c>
      <c r="G92" s="24">
        <f t="shared" ref="G92" si="152">G29*(1-$D$7)</f>
        <v>6489.6</v>
      </c>
      <c r="H92" s="24">
        <f t="shared" si="114"/>
        <v>3517.6000000000004</v>
      </c>
      <c r="I92" s="23">
        <f t="shared" si="121"/>
        <v>13460.800000000001</v>
      </c>
      <c r="J92" s="24">
        <f t="shared" ref="J92" si="153">J29*(1-$D$7)</f>
        <v>7197.6</v>
      </c>
      <c r="K92" s="24">
        <f t="shared" si="115"/>
        <v>6263.2000000000007</v>
      </c>
      <c r="M92" s="49">
        <f t="shared" ref="M92:O92" si="154">C92/C29</f>
        <v>0.8</v>
      </c>
      <c r="N92" s="49">
        <f t="shared" si="154"/>
        <v>0.8</v>
      </c>
      <c r="O92" s="49">
        <f t="shared" si="154"/>
        <v>0.8</v>
      </c>
      <c r="R92" s="51">
        <f t="shared" si="124"/>
        <v>0.6613310096939331</v>
      </c>
      <c r="S92" s="51">
        <f t="shared" si="125"/>
        <v>0.66818458004767411</v>
      </c>
      <c r="T92" s="51">
        <f t="shared" si="126"/>
        <v>0.67784763434660333</v>
      </c>
    </row>
    <row r="93" spans="2:20">
      <c r="B93" s="26" t="s">
        <v>121</v>
      </c>
      <c r="C93" s="23">
        <f t="shared" si="117"/>
        <v>8621.6</v>
      </c>
      <c r="D93" s="24">
        <f t="shared" ref="D93" si="155">D30*(1-$D$7)</f>
        <v>6581.6</v>
      </c>
      <c r="E93" s="24">
        <f t="shared" si="113"/>
        <v>2040</v>
      </c>
      <c r="F93" s="23">
        <f>SUM(G93:H93)</f>
        <v>11300.8</v>
      </c>
      <c r="G93" s="24">
        <f t="shared" ref="G93" si="156">G30*(1-$D$7)</f>
        <v>7696.8</v>
      </c>
      <c r="H93" s="24">
        <f t="shared" si="114"/>
        <v>3604</v>
      </c>
      <c r="I93" s="23">
        <f t="shared" si="121"/>
        <v>15244.000000000002</v>
      </c>
      <c r="J93" s="24">
        <f t="shared" ref="J93" si="157">J30*(1-$D$7)</f>
        <v>8536.8000000000011</v>
      </c>
      <c r="K93" s="24">
        <f t="shared" si="115"/>
        <v>6707.2000000000007</v>
      </c>
      <c r="M93" s="49">
        <f t="shared" ref="M93:O93" si="158">C93/C30</f>
        <v>0.8</v>
      </c>
      <c r="N93" s="49">
        <f t="shared" si="158"/>
        <v>0.8</v>
      </c>
      <c r="O93" s="49">
        <f t="shared" si="158"/>
        <v>0.8</v>
      </c>
      <c r="R93" s="51">
        <f t="shared" si="124"/>
        <v>0.65870308471015182</v>
      </c>
      <c r="S93" s="51">
        <f t="shared" si="125"/>
        <v>0.6654673399384633</v>
      </c>
      <c r="T93" s="51">
        <f t="shared" si="126"/>
        <v>0.67567477721658697</v>
      </c>
    </row>
    <row r="94" spans="2:20">
      <c r="B94" s="22" t="s">
        <v>122</v>
      </c>
      <c r="C94" s="23">
        <f t="shared" si="117"/>
        <v>12364</v>
      </c>
      <c r="D94" s="24">
        <f t="shared" ref="D94" si="159">D31*(1-$D$7)</f>
        <v>10324</v>
      </c>
      <c r="E94" s="24">
        <f t="shared" si="113"/>
        <v>2040</v>
      </c>
      <c r="F94" s="23">
        <f t="shared" ref="F94:F97" si="160">SUM(G94:H94)</f>
        <v>16833.599999999999</v>
      </c>
      <c r="G94" s="24">
        <f t="shared" ref="G94" si="161">G31*(1-$D$7)</f>
        <v>12073.6</v>
      </c>
      <c r="H94" s="24">
        <f t="shared" si="114"/>
        <v>4760</v>
      </c>
      <c r="I94" s="23">
        <f t="shared" si="121"/>
        <v>22164</v>
      </c>
      <c r="J94" s="24">
        <f t="shared" ref="J94" si="162">J31*(1-$D$7)</f>
        <v>13391.2</v>
      </c>
      <c r="K94" s="24">
        <f t="shared" si="115"/>
        <v>8772.8000000000011</v>
      </c>
      <c r="M94" s="49">
        <f t="shared" ref="M94:O94" si="163">C94/C31</f>
        <v>0.8</v>
      </c>
      <c r="N94" s="49">
        <f t="shared" si="163"/>
        <v>0.8</v>
      </c>
      <c r="O94" s="49">
        <f t="shared" si="163"/>
        <v>0.8</v>
      </c>
      <c r="R94" s="51">
        <f t="shared" si="124"/>
        <v>0.65292758597927258</v>
      </c>
      <c r="S94" s="51">
        <f t="shared" si="125"/>
        <v>0.66247933884297516</v>
      </c>
      <c r="T94" s="51">
        <f t="shared" si="126"/>
        <v>0.67191429182070772</v>
      </c>
    </row>
    <row r="95" spans="2:20">
      <c r="B95" s="22" t="s">
        <v>123</v>
      </c>
      <c r="C95" s="23">
        <f t="shared" si="117"/>
        <v>17526.400000000001</v>
      </c>
      <c r="D95" s="24">
        <f t="shared" ref="D95" si="164">D32*(1-$D$7)</f>
        <v>15486.400000000001</v>
      </c>
      <c r="E95" s="24">
        <f t="shared" si="113"/>
        <v>2040</v>
      </c>
      <c r="F95" s="23">
        <f t="shared" si="160"/>
        <v>22870.400000000001</v>
      </c>
      <c r="G95" s="24">
        <f t="shared" ref="G95" si="165">G32*(1-$D$7)</f>
        <v>18110.400000000001</v>
      </c>
      <c r="H95" s="24">
        <f t="shared" si="114"/>
        <v>4760</v>
      </c>
      <c r="I95" s="23">
        <f t="shared" si="121"/>
        <v>29560.800000000003</v>
      </c>
      <c r="J95" s="24">
        <f t="shared" ref="J95" si="166">J32*(1-$D$7)</f>
        <v>20086.400000000001</v>
      </c>
      <c r="K95" s="24">
        <f t="shared" si="115"/>
        <v>9474.4</v>
      </c>
      <c r="M95" s="49">
        <f t="shared" ref="M95:O95" si="167">C95/C32</f>
        <v>0.8</v>
      </c>
      <c r="N95" s="49">
        <f t="shared" si="167"/>
        <v>0.8</v>
      </c>
      <c r="O95" s="49">
        <f t="shared" si="167"/>
        <v>0.8</v>
      </c>
      <c r="R95" s="51">
        <f t="shared" si="124"/>
        <v>0.64906582723821871</v>
      </c>
      <c r="S95" s="51">
        <f t="shared" si="125"/>
        <v>0.65639377197388249</v>
      </c>
      <c r="T95" s="51">
        <f t="shared" si="126"/>
        <v>0.66559939476226182</v>
      </c>
    </row>
    <row r="96" spans="2:20">
      <c r="B96" s="22" t="s">
        <v>124</v>
      </c>
      <c r="C96" s="23">
        <f t="shared" si="117"/>
        <v>22688</v>
      </c>
      <c r="D96" s="24">
        <f t="shared" ref="D96" si="168">D33*(1-$D$7)</f>
        <v>20648</v>
      </c>
      <c r="E96" s="24">
        <f t="shared" si="113"/>
        <v>2040</v>
      </c>
      <c r="F96" s="23">
        <f t="shared" si="160"/>
        <v>28906.400000000001</v>
      </c>
      <c r="G96" s="24">
        <f t="shared" ref="G96" si="169">G33*(1-$D$7)</f>
        <v>24146.400000000001</v>
      </c>
      <c r="H96" s="24">
        <f t="shared" si="114"/>
        <v>4760</v>
      </c>
      <c r="I96" s="23">
        <f t="shared" si="121"/>
        <v>36692</v>
      </c>
      <c r="J96" s="24">
        <f t="shared" ref="J96" si="170">J33*(1-$D$7)</f>
        <v>26782.400000000001</v>
      </c>
      <c r="K96" s="24">
        <f t="shared" si="115"/>
        <v>9909.6</v>
      </c>
      <c r="M96" s="49">
        <f t="shared" ref="M96:O96" si="171">C96/C33</f>
        <v>0.8</v>
      </c>
      <c r="N96" s="49">
        <f t="shared" si="171"/>
        <v>0.8</v>
      </c>
      <c r="O96" s="49">
        <f t="shared" si="171"/>
        <v>0.8</v>
      </c>
      <c r="R96" s="51">
        <f>C96/N33</f>
        <v>0.6469808226990803</v>
      </c>
      <c r="S96" s="51">
        <f t="shared" si="125"/>
        <v>0.65290155001552841</v>
      </c>
      <c r="T96" s="51">
        <f t="shared" si="126"/>
        <v>0.66143651348759402</v>
      </c>
    </row>
    <row r="97" spans="2:20">
      <c r="B97" s="22" t="s">
        <v>125</v>
      </c>
      <c r="C97" s="23">
        <f t="shared" si="117"/>
        <v>30431.200000000001</v>
      </c>
      <c r="D97" s="24">
        <f t="shared" ref="D97" si="172">D34*(1-$D$7)</f>
        <v>28391.200000000001</v>
      </c>
      <c r="E97" s="24">
        <f t="shared" si="113"/>
        <v>2040</v>
      </c>
      <c r="F97" s="23">
        <f t="shared" si="160"/>
        <v>37961.599999999999</v>
      </c>
      <c r="G97" s="24">
        <f t="shared" ref="G97" si="173">G34*(1-$D$7)</f>
        <v>33201.599999999999</v>
      </c>
      <c r="H97" s="24">
        <f t="shared" si="114"/>
        <v>4760</v>
      </c>
      <c r="I97" s="23">
        <f t="shared" si="121"/>
        <v>46734.400000000001</v>
      </c>
      <c r="J97" s="24">
        <f t="shared" ref="J97" si="174">J34*(1-$D$7)</f>
        <v>36824.800000000003</v>
      </c>
      <c r="K97" s="24">
        <f t="shared" si="115"/>
        <v>9909.6</v>
      </c>
      <c r="M97" s="49">
        <f t="shared" ref="M97:O97" si="175">C97/C34</f>
        <v>0.8</v>
      </c>
      <c r="N97" s="49">
        <f t="shared" si="175"/>
        <v>0.8</v>
      </c>
      <c r="O97" s="49">
        <f t="shared" si="175"/>
        <v>0.8</v>
      </c>
      <c r="R97" s="51">
        <f t="shared" si="124"/>
        <v>0.64519015185646522</v>
      </c>
      <c r="S97" s="51">
        <f t="shared" si="125"/>
        <v>0.64977705507295991</v>
      </c>
      <c r="T97" s="51">
        <f t="shared" si="126"/>
        <v>0.65670991625734487</v>
      </c>
    </row>
    <row r="98" spans="2:20">
      <c r="B98" s="14"/>
      <c r="C98" s="19"/>
      <c r="D98" s="19"/>
    </row>
    <row r="99" spans="2:20">
      <c r="B99" s="5" t="s">
        <v>249</v>
      </c>
      <c r="C99" s="36">
        <v>785.00000000000011</v>
      </c>
      <c r="D99" s="19"/>
    </row>
    <row r="100" spans="2:20">
      <c r="B100" s="5" t="s">
        <v>250</v>
      </c>
      <c r="C100" s="36">
        <v>189.00000000000003</v>
      </c>
      <c r="D100" s="19"/>
    </row>
    <row r="101" spans="2:20">
      <c r="B101" s="5"/>
      <c r="C101" s="30"/>
      <c r="D101" s="19"/>
    </row>
    <row r="102" spans="2:20">
      <c r="B102" s="4"/>
      <c r="C102" s="276" t="s">
        <v>15</v>
      </c>
      <c r="D102" s="277"/>
    </row>
    <row r="103" spans="2:20">
      <c r="B103" s="31" t="s">
        <v>2</v>
      </c>
      <c r="C103" s="32">
        <v>5000</v>
      </c>
      <c r="D103" s="32">
        <v>10000</v>
      </c>
    </row>
    <row r="104" spans="2:20">
      <c r="B104" s="22" t="s">
        <v>251</v>
      </c>
      <c r="C104" s="33">
        <v>2495.0000000000005</v>
      </c>
      <c r="D104" s="33">
        <v>4990.0000000000009</v>
      </c>
    </row>
    <row r="105" spans="2:20">
      <c r="B105" s="22" t="s">
        <v>114</v>
      </c>
      <c r="C105" s="33">
        <v>2495.0000000000005</v>
      </c>
      <c r="D105" s="33">
        <v>4990.0000000000009</v>
      </c>
    </row>
    <row r="106" spans="2:20">
      <c r="B106" s="22" t="s">
        <v>115</v>
      </c>
      <c r="C106" s="33">
        <v>2495.0000000000005</v>
      </c>
      <c r="D106" s="33">
        <v>4990.0000000000009</v>
      </c>
    </row>
    <row r="107" spans="2:20">
      <c r="B107" s="22" t="s">
        <v>116</v>
      </c>
      <c r="C107" s="33">
        <v>2495.0000000000005</v>
      </c>
      <c r="D107" s="33">
        <v>4990.0000000000009</v>
      </c>
    </row>
    <row r="108" spans="2:20">
      <c r="B108" s="22" t="s">
        <v>117</v>
      </c>
      <c r="C108" s="33">
        <v>2495.0000000000005</v>
      </c>
      <c r="D108" s="33">
        <v>4990.0000000000009</v>
      </c>
    </row>
    <row r="109" spans="2:20">
      <c r="B109"/>
      <c r="C109"/>
      <c r="D109"/>
    </row>
    <row r="110" spans="2:20">
      <c r="B110"/>
      <c r="C110"/>
      <c r="D110"/>
    </row>
    <row r="111" spans="2:20">
      <c r="B111" s="37" t="s">
        <v>21</v>
      </c>
      <c r="C111" s="38" t="s">
        <v>3</v>
      </c>
      <c r="D111" s="38" t="s">
        <v>5</v>
      </c>
      <c r="E111" s="38" t="s">
        <v>6</v>
      </c>
    </row>
    <row r="112" spans="2:20">
      <c r="B112" s="78" t="s">
        <v>134</v>
      </c>
      <c r="C112" s="79">
        <v>0</v>
      </c>
      <c r="D112" s="79">
        <v>0</v>
      </c>
      <c r="E112" s="79">
        <v>0</v>
      </c>
    </row>
    <row r="113" spans="2:5">
      <c r="B113" s="80">
        <v>1000</v>
      </c>
      <c r="C113" s="81">
        <v>0.1</v>
      </c>
      <c r="D113" s="81">
        <v>0.1</v>
      </c>
      <c r="E113" s="81">
        <v>0.1</v>
      </c>
    </row>
    <row r="114" spans="2:5">
      <c r="B114" s="80">
        <v>2500</v>
      </c>
      <c r="C114" s="81">
        <v>0.16</v>
      </c>
      <c r="D114" s="81">
        <v>0.16</v>
      </c>
      <c r="E114" s="81">
        <v>0.16</v>
      </c>
    </row>
    <row r="115" spans="2:5">
      <c r="B115" s="80">
        <v>5000</v>
      </c>
      <c r="C115" s="82">
        <v>0.25</v>
      </c>
      <c r="D115" s="82">
        <v>0.3</v>
      </c>
      <c r="E115" s="82">
        <v>0.3</v>
      </c>
    </row>
    <row r="116" spans="2:5">
      <c r="B116" s="80">
        <v>7500</v>
      </c>
      <c r="C116" s="81">
        <v>0.35</v>
      </c>
      <c r="D116" s="81">
        <v>0.35</v>
      </c>
      <c r="E116" s="81">
        <v>0.35</v>
      </c>
    </row>
    <row r="117" spans="2:5">
      <c r="B117" s="83">
        <v>10000</v>
      </c>
      <c r="C117" s="84">
        <v>0.42499999999999999</v>
      </c>
      <c r="D117" s="84">
        <v>0.45</v>
      </c>
      <c r="E117" s="84">
        <v>0.45</v>
      </c>
    </row>
  </sheetData>
  <mergeCells count="71">
    <mergeCell ref="C102:D102"/>
    <mergeCell ref="C16:E16"/>
    <mergeCell ref="F17:H17"/>
    <mergeCell ref="C17:E17"/>
    <mergeCell ref="C36:K36"/>
    <mergeCell ref="C37:E37"/>
    <mergeCell ref="F37:H37"/>
    <mergeCell ref="I37:K37"/>
    <mergeCell ref="C40:E40"/>
    <mergeCell ref="F40:H40"/>
    <mergeCell ref="I40:K40"/>
    <mergeCell ref="C38:E38"/>
    <mergeCell ref="F38:H38"/>
    <mergeCell ref="I38:K38"/>
    <mergeCell ref="C39:E39"/>
    <mergeCell ref="F39:H39"/>
    <mergeCell ref="N15:V15"/>
    <mergeCell ref="N16:P16"/>
    <mergeCell ref="Q16:S16"/>
    <mergeCell ref="T16:V16"/>
    <mergeCell ref="I17:K17"/>
    <mergeCell ref="N17:P17"/>
    <mergeCell ref="Q17:S17"/>
    <mergeCell ref="T17:V17"/>
    <mergeCell ref="I16:K16"/>
    <mergeCell ref="C15:K15"/>
    <mergeCell ref="Q19:S19"/>
    <mergeCell ref="T19:V19"/>
    <mergeCell ref="C18:E18"/>
    <mergeCell ref="C19:E19"/>
    <mergeCell ref="F19:H19"/>
    <mergeCell ref="I19:K19"/>
    <mergeCell ref="N19:P19"/>
    <mergeCell ref="N18:P18"/>
    <mergeCell ref="Q18:S18"/>
    <mergeCell ref="T18:V18"/>
    <mergeCell ref="I18:K18"/>
    <mergeCell ref="F18:H18"/>
    <mergeCell ref="B2:B3"/>
    <mergeCell ref="C2:C3"/>
    <mergeCell ref="D2:D3"/>
    <mergeCell ref="E2:E3"/>
    <mergeCell ref="F2:F3"/>
    <mergeCell ref="I39:K39"/>
    <mergeCell ref="F16:H16"/>
    <mergeCell ref="C57:K57"/>
    <mergeCell ref="C58:E58"/>
    <mergeCell ref="F58:H58"/>
    <mergeCell ref="I58:K58"/>
    <mergeCell ref="C59:E59"/>
    <mergeCell ref="F59:H59"/>
    <mergeCell ref="I59:K59"/>
    <mergeCell ref="C60:E60"/>
    <mergeCell ref="F60:H60"/>
    <mergeCell ref="I60:K60"/>
    <mergeCell ref="C61:E61"/>
    <mergeCell ref="F61:H61"/>
    <mergeCell ref="I61:K61"/>
    <mergeCell ref="C78:K78"/>
    <mergeCell ref="C79:E79"/>
    <mergeCell ref="F79:H79"/>
    <mergeCell ref="I79:K79"/>
    <mergeCell ref="C82:E82"/>
    <mergeCell ref="F82:H82"/>
    <mergeCell ref="I82:K82"/>
    <mergeCell ref="C80:E80"/>
    <mergeCell ref="F80:H80"/>
    <mergeCell ref="I80:K80"/>
    <mergeCell ref="C81:E81"/>
    <mergeCell ref="F81:H81"/>
    <mergeCell ref="I81:K8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AD43C-E434-4206-81B0-20D7573AEFB1}">
  <dimension ref="B2:Q24"/>
  <sheetViews>
    <sheetView workbookViewId="0">
      <selection activeCell="M24" sqref="M24"/>
    </sheetView>
  </sheetViews>
  <sheetFormatPr defaultColWidth="20.85546875" defaultRowHeight="12.75"/>
  <cols>
    <col min="1" max="1" width="20.85546875" style="43"/>
    <col min="2" max="2" width="28.85546875" style="43" customWidth="1"/>
    <col min="3" max="3" width="22.85546875" style="43" customWidth="1"/>
    <col min="4" max="4" width="19.85546875" style="43" bestFit="1" customWidth="1"/>
    <col min="5" max="7" width="25.42578125" style="43" bestFit="1" customWidth="1"/>
    <col min="8" max="16384" width="20.85546875" style="43"/>
  </cols>
  <sheetData>
    <row r="2" spans="2:17" ht="13.5" thickBot="1">
      <c r="B2" s="8" t="s">
        <v>252</v>
      </c>
      <c r="C2" s="8" t="s">
        <v>253</v>
      </c>
      <c r="D2" s="8" t="s">
        <v>59</v>
      </c>
      <c r="H2" s="77" t="s">
        <v>254</v>
      </c>
      <c r="I2" s="77" t="s">
        <v>255</v>
      </c>
      <c r="J2" s="77" t="s">
        <v>256</v>
      </c>
      <c r="K2" s="77" t="s">
        <v>257</v>
      </c>
      <c r="L2" s="77" t="s">
        <v>258</v>
      </c>
      <c r="M2" s="77" t="s">
        <v>259</v>
      </c>
      <c r="N2" s="77" t="s">
        <v>260</v>
      </c>
      <c r="O2" s="77" t="s">
        <v>261</v>
      </c>
      <c r="P2" s="77" t="s">
        <v>262</v>
      </c>
      <c r="Q2" s="77" t="s">
        <v>263</v>
      </c>
    </row>
    <row r="3" spans="2:17" ht="13.5" thickTop="1">
      <c r="B3" s="9" t="s">
        <v>89</v>
      </c>
      <c r="C3" s="43" t="s">
        <v>3</v>
      </c>
      <c r="D3" s="43" t="s">
        <v>86</v>
      </c>
      <c r="H3" s="43" t="s">
        <v>90</v>
      </c>
      <c r="I3" s="43" t="s">
        <v>90</v>
      </c>
      <c r="J3" s="43" t="s">
        <v>90</v>
      </c>
      <c r="K3" s="43" t="s">
        <v>90</v>
      </c>
      <c r="L3" s="43" t="s">
        <v>90</v>
      </c>
      <c r="M3" s="43" t="s">
        <v>90</v>
      </c>
      <c r="N3" s="43" t="s">
        <v>90</v>
      </c>
      <c r="O3" s="43" t="s">
        <v>90</v>
      </c>
      <c r="P3" s="43" t="s">
        <v>90</v>
      </c>
      <c r="Q3" s="43" t="s">
        <v>90</v>
      </c>
    </row>
    <row r="4" spans="2:17">
      <c r="B4" s="9" t="s">
        <v>90</v>
      </c>
      <c r="C4" s="43" t="s">
        <v>4</v>
      </c>
      <c r="D4" s="43" t="s">
        <v>92</v>
      </c>
      <c r="H4" s="43" t="s">
        <v>109</v>
      </c>
      <c r="J4" s="43" t="s">
        <v>89</v>
      </c>
      <c r="L4" s="43" t="s">
        <v>89</v>
      </c>
      <c r="N4" s="43" t="s">
        <v>89</v>
      </c>
      <c r="P4" s="43" t="s">
        <v>89</v>
      </c>
    </row>
    <row r="5" spans="2:17">
      <c r="C5" s="43" t="s">
        <v>5</v>
      </c>
      <c r="D5" s="43" t="s">
        <v>95</v>
      </c>
      <c r="H5" s="43" t="s">
        <v>97</v>
      </c>
    </row>
    <row r="6" spans="2:17">
      <c r="C6" s="43" t="s">
        <v>6</v>
      </c>
      <c r="D6" s="43" t="s">
        <v>264</v>
      </c>
    </row>
    <row r="7" spans="2:17">
      <c r="D7" s="43" t="s">
        <v>265</v>
      </c>
    </row>
    <row r="8" spans="2:17">
      <c r="D8" s="43" t="s">
        <v>99</v>
      </c>
    </row>
    <row r="9" spans="2:17">
      <c r="D9" s="43" t="s">
        <v>266</v>
      </c>
    </row>
    <row r="10" spans="2:17">
      <c r="D10" s="43" t="s">
        <v>267</v>
      </c>
    </row>
    <row r="11" spans="2:17">
      <c r="D11" s="43" t="s">
        <v>268</v>
      </c>
    </row>
    <row r="12" spans="2:17">
      <c r="D12" s="43" t="s">
        <v>269</v>
      </c>
    </row>
    <row r="13" spans="2:17">
      <c r="D13" s="43" t="s">
        <v>270</v>
      </c>
    </row>
    <row r="14" spans="2:17">
      <c r="D14" s="43" t="s">
        <v>271</v>
      </c>
    </row>
    <row r="18" spans="4:7" ht="26.25" thickBot="1">
      <c r="D18" s="44" t="s">
        <v>272</v>
      </c>
      <c r="E18" s="44" t="s">
        <v>273</v>
      </c>
      <c r="F18" s="44" t="s">
        <v>274</v>
      </c>
      <c r="G18" s="44" t="s">
        <v>275</v>
      </c>
    </row>
    <row r="19" spans="4:7" ht="13.5" thickTop="1">
      <c r="D19" s="45">
        <v>1000</v>
      </c>
      <c r="E19" s="45">
        <v>1000</v>
      </c>
      <c r="F19" s="46" t="s">
        <v>22</v>
      </c>
      <c r="G19" s="46" t="s">
        <v>22</v>
      </c>
    </row>
    <row r="20" spans="4:7">
      <c r="D20" s="45">
        <v>2500</v>
      </c>
      <c r="E20" s="45">
        <v>2500</v>
      </c>
      <c r="F20" s="45">
        <v>1000</v>
      </c>
      <c r="G20" s="45">
        <v>1000</v>
      </c>
    </row>
    <row r="21" spans="4:7">
      <c r="D21" s="45">
        <v>5000</v>
      </c>
      <c r="E21" s="45">
        <v>5000</v>
      </c>
      <c r="F21" s="45">
        <v>2500</v>
      </c>
      <c r="G21" s="45">
        <v>2500</v>
      </c>
    </row>
    <row r="22" spans="4:7">
      <c r="D22" s="45">
        <v>7500</v>
      </c>
      <c r="E22" s="45">
        <v>7500</v>
      </c>
      <c r="F22" s="45">
        <v>5000</v>
      </c>
      <c r="G22" s="45">
        <v>5000</v>
      </c>
    </row>
    <row r="23" spans="4:7">
      <c r="D23" s="45">
        <v>10000</v>
      </c>
      <c r="E23" s="45">
        <v>10000</v>
      </c>
      <c r="F23" s="45">
        <v>7500</v>
      </c>
      <c r="G23" s="45">
        <v>7500</v>
      </c>
    </row>
    <row r="24" spans="4:7">
      <c r="E24" s="47"/>
      <c r="F24" s="45">
        <v>10000</v>
      </c>
      <c r="G24" s="45">
        <v>10000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7A941-603C-4BC3-8549-4FC85F36D825}">
  <dimension ref="B3:R223"/>
  <sheetViews>
    <sheetView topLeftCell="B1" zoomScale="69" workbookViewId="0">
      <selection activeCell="M24" sqref="M24"/>
    </sheetView>
  </sheetViews>
  <sheetFormatPr defaultRowHeight="15"/>
  <cols>
    <col min="2" max="2" width="11.140625" customWidth="1"/>
    <col min="3" max="4" width="19.140625" customWidth="1"/>
    <col min="5" max="5" width="5.85546875" customWidth="1"/>
    <col min="6" max="6" width="40" customWidth="1"/>
    <col min="7" max="7" width="29.140625" bestFit="1" customWidth="1"/>
    <col min="8" max="8" width="35.85546875" customWidth="1"/>
    <col min="9" max="9" width="33.140625" customWidth="1"/>
    <col min="10" max="10" width="8.7109375" hidden="1" customWidth="1"/>
    <col min="14" max="14" width="21.140625" customWidth="1"/>
    <col min="15" max="15" width="48.140625" customWidth="1"/>
    <col min="16" max="16" width="24.140625" customWidth="1"/>
    <col min="17" max="17" width="29.42578125" customWidth="1"/>
    <col min="18" max="18" width="14.140625" customWidth="1"/>
  </cols>
  <sheetData>
    <row r="3" spans="2:18" ht="30" customHeight="1">
      <c r="B3" s="7" t="s">
        <v>60</v>
      </c>
      <c r="C3" s="7" t="s">
        <v>276</v>
      </c>
      <c r="D3" s="18" t="s">
        <v>277</v>
      </c>
      <c r="E3" s="4"/>
      <c r="F3" s="100" t="s">
        <v>278</v>
      </c>
      <c r="G3" s="18" t="s">
        <v>279</v>
      </c>
      <c r="H3" s="18" t="s">
        <v>280</v>
      </c>
      <c r="I3" s="18" t="s">
        <v>281</v>
      </c>
      <c r="J3" s="4"/>
      <c r="O3" s="100" t="s">
        <v>282</v>
      </c>
      <c r="P3" s="18" t="s">
        <v>279</v>
      </c>
      <c r="Q3" s="18" t="s">
        <v>67</v>
      </c>
      <c r="R3" s="18" t="s">
        <v>281</v>
      </c>
    </row>
    <row r="4" spans="2:18">
      <c r="B4" s="12">
        <v>0</v>
      </c>
      <c r="C4" s="12" t="s">
        <v>112</v>
      </c>
      <c r="D4" s="48" t="s">
        <v>240</v>
      </c>
      <c r="E4" s="4"/>
      <c r="F4" s="54" t="s">
        <v>88</v>
      </c>
      <c r="G4" s="54" t="s">
        <v>234</v>
      </c>
      <c r="H4" s="55" t="s">
        <v>233</v>
      </c>
      <c r="I4" s="10" t="s">
        <v>283</v>
      </c>
      <c r="J4" s="201" t="s">
        <v>384</v>
      </c>
      <c r="O4" s="6" t="s">
        <v>284</v>
      </c>
      <c r="P4" s="6" t="s">
        <v>285</v>
      </c>
      <c r="Q4" s="72" t="s">
        <v>286</v>
      </c>
      <c r="R4" s="10" t="s">
        <v>283</v>
      </c>
    </row>
    <row r="5" spans="2:18">
      <c r="B5" s="12">
        <f>B4+1</f>
        <v>1</v>
      </c>
      <c r="C5" s="12" t="s">
        <v>112</v>
      </c>
      <c r="D5" s="48" t="s">
        <v>240</v>
      </c>
      <c r="E5" s="4"/>
      <c r="F5" s="56" t="s">
        <v>287</v>
      </c>
      <c r="G5" s="54" t="s">
        <v>234</v>
      </c>
      <c r="H5" s="55" t="s">
        <v>233</v>
      </c>
      <c r="I5" s="10" t="s">
        <v>283</v>
      </c>
      <c r="J5" s="201" t="s">
        <v>384</v>
      </c>
      <c r="O5" s="6" t="s">
        <v>288</v>
      </c>
      <c r="P5" s="6" t="s">
        <v>285</v>
      </c>
      <c r="Q5" s="72" t="s">
        <v>286</v>
      </c>
      <c r="R5" s="10" t="s">
        <v>283</v>
      </c>
    </row>
    <row r="6" spans="2:18">
      <c r="B6" s="12">
        <f t="shared" ref="B6:B7" si="0">B5+1</f>
        <v>2</v>
      </c>
      <c r="C6" s="12" t="s">
        <v>112</v>
      </c>
      <c r="D6" s="48" t="s">
        <v>240</v>
      </c>
      <c r="E6" s="4"/>
      <c r="F6" s="61" t="s">
        <v>289</v>
      </c>
      <c r="G6" s="61" t="s">
        <v>290</v>
      </c>
      <c r="H6" s="63" t="s">
        <v>236</v>
      </c>
      <c r="I6" s="62" t="s">
        <v>283</v>
      </c>
      <c r="J6" s="201" t="s">
        <v>385</v>
      </c>
      <c r="O6" s="6" t="s">
        <v>291</v>
      </c>
      <c r="P6" s="6" t="s">
        <v>285</v>
      </c>
      <c r="Q6" s="72" t="s">
        <v>286</v>
      </c>
      <c r="R6" s="10" t="s">
        <v>283</v>
      </c>
    </row>
    <row r="7" spans="2:18">
      <c r="B7" s="12">
        <f t="shared" si="0"/>
        <v>3</v>
      </c>
      <c r="C7" s="12" t="s">
        <v>112</v>
      </c>
      <c r="D7" s="48" t="s">
        <v>240</v>
      </c>
      <c r="E7" s="4"/>
      <c r="F7" s="61" t="s">
        <v>292</v>
      </c>
      <c r="G7" s="61" t="s">
        <v>290</v>
      </c>
      <c r="H7" s="63" t="s">
        <v>236</v>
      </c>
      <c r="I7" s="62" t="s">
        <v>283</v>
      </c>
      <c r="J7" s="201" t="s">
        <v>385</v>
      </c>
      <c r="O7" s="6" t="s">
        <v>293</v>
      </c>
      <c r="P7" s="6" t="s">
        <v>285</v>
      </c>
      <c r="Q7" s="72" t="s">
        <v>286</v>
      </c>
      <c r="R7" s="10" t="s">
        <v>283</v>
      </c>
    </row>
    <row r="8" spans="2:18">
      <c r="B8" s="12">
        <f>B7+1</f>
        <v>4</v>
      </c>
      <c r="C8" s="12" t="s">
        <v>112</v>
      </c>
      <c r="D8" s="48" t="s">
        <v>240</v>
      </c>
      <c r="E8" s="4"/>
      <c r="F8" s="61" t="s">
        <v>294</v>
      </c>
      <c r="G8" s="61" t="s">
        <v>290</v>
      </c>
      <c r="H8" s="63" t="s">
        <v>236</v>
      </c>
      <c r="I8" s="62" t="s">
        <v>283</v>
      </c>
      <c r="J8" s="201" t="s">
        <v>385</v>
      </c>
      <c r="O8" s="6" t="s">
        <v>295</v>
      </c>
      <c r="P8" s="6" t="s">
        <v>285</v>
      </c>
      <c r="Q8" s="72" t="s">
        <v>286</v>
      </c>
      <c r="R8" s="10" t="s">
        <v>283</v>
      </c>
    </row>
    <row r="9" spans="2:18">
      <c r="B9" s="12">
        <f t="shared" ref="B9:B72" si="1">B8+1</f>
        <v>5</v>
      </c>
      <c r="C9" s="12" t="s">
        <v>112</v>
      </c>
      <c r="D9" s="48" t="s">
        <v>240</v>
      </c>
      <c r="E9" s="4"/>
      <c r="F9" s="61" t="s">
        <v>296</v>
      </c>
      <c r="G9" s="61" t="s">
        <v>290</v>
      </c>
      <c r="H9" s="63" t="s">
        <v>236</v>
      </c>
      <c r="I9" s="62" t="s">
        <v>283</v>
      </c>
      <c r="J9" s="201" t="s">
        <v>385</v>
      </c>
      <c r="O9" s="6" t="s">
        <v>297</v>
      </c>
      <c r="P9" s="6" t="s">
        <v>285</v>
      </c>
      <c r="Q9" s="72" t="s">
        <v>286</v>
      </c>
      <c r="R9" s="10" t="s">
        <v>283</v>
      </c>
    </row>
    <row r="10" spans="2:18">
      <c r="B10" s="12">
        <f t="shared" si="1"/>
        <v>6</v>
      </c>
      <c r="C10" s="12" t="s">
        <v>112</v>
      </c>
      <c r="D10" s="48" t="s">
        <v>240</v>
      </c>
      <c r="E10" s="4"/>
      <c r="F10" s="61" t="s">
        <v>298</v>
      </c>
      <c r="G10" s="61" t="s">
        <v>290</v>
      </c>
      <c r="H10" s="63" t="s">
        <v>236</v>
      </c>
      <c r="I10" s="62" t="s">
        <v>283</v>
      </c>
      <c r="J10" s="201" t="s">
        <v>385</v>
      </c>
      <c r="O10" s="6" t="s">
        <v>299</v>
      </c>
      <c r="P10" s="6" t="s">
        <v>285</v>
      </c>
      <c r="Q10" s="72" t="s">
        <v>286</v>
      </c>
      <c r="R10" s="10" t="s">
        <v>283</v>
      </c>
    </row>
    <row r="11" spans="2:18">
      <c r="B11" s="12">
        <f t="shared" si="1"/>
        <v>7</v>
      </c>
      <c r="C11" s="12" t="s">
        <v>112</v>
      </c>
      <c r="D11" s="48" t="s">
        <v>240</v>
      </c>
      <c r="E11" s="4"/>
      <c r="F11" s="61" t="s">
        <v>300</v>
      </c>
      <c r="G11" s="61" t="s">
        <v>290</v>
      </c>
      <c r="H11" s="63" t="s">
        <v>236</v>
      </c>
      <c r="I11" s="62" t="s">
        <v>283</v>
      </c>
      <c r="J11" s="201" t="s">
        <v>385</v>
      </c>
      <c r="O11" s="6" t="s">
        <v>301</v>
      </c>
      <c r="P11" s="6" t="s">
        <v>285</v>
      </c>
      <c r="Q11" s="72" t="s">
        <v>286</v>
      </c>
      <c r="R11" s="10" t="s">
        <v>283</v>
      </c>
    </row>
    <row r="12" spans="2:18">
      <c r="B12" s="12">
        <f t="shared" si="1"/>
        <v>8</v>
      </c>
      <c r="C12" s="12" t="s">
        <v>112</v>
      </c>
      <c r="D12" s="48" t="s">
        <v>240</v>
      </c>
      <c r="E12" s="4"/>
      <c r="F12" s="61" t="s">
        <v>302</v>
      </c>
      <c r="G12" s="61" t="s">
        <v>290</v>
      </c>
      <c r="H12" s="63" t="s">
        <v>236</v>
      </c>
      <c r="I12" s="62" t="s">
        <v>283</v>
      </c>
      <c r="J12" s="201" t="s">
        <v>385</v>
      </c>
      <c r="O12" s="6" t="s">
        <v>303</v>
      </c>
      <c r="P12" s="6" t="s">
        <v>285</v>
      </c>
      <c r="Q12" s="72" t="s">
        <v>286</v>
      </c>
      <c r="R12" s="10" t="s">
        <v>283</v>
      </c>
    </row>
    <row r="13" spans="2:18">
      <c r="B13" s="12">
        <f t="shared" si="1"/>
        <v>9</v>
      </c>
      <c r="C13" s="12" t="s">
        <v>112</v>
      </c>
      <c r="D13" s="48" t="s">
        <v>240</v>
      </c>
      <c r="E13" s="4"/>
      <c r="F13" s="61" t="s">
        <v>304</v>
      </c>
      <c r="G13" s="61" t="s">
        <v>290</v>
      </c>
      <c r="H13" s="63" t="s">
        <v>236</v>
      </c>
      <c r="I13" s="62" t="s">
        <v>283</v>
      </c>
      <c r="J13" s="201" t="s">
        <v>385</v>
      </c>
      <c r="O13" s="6" t="s">
        <v>305</v>
      </c>
      <c r="P13" s="6" t="s">
        <v>285</v>
      </c>
      <c r="Q13" s="72" t="s">
        <v>286</v>
      </c>
      <c r="R13" s="10" t="s">
        <v>283</v>
      </c>
    </row>
    <row r="14" spans="2:18">
      <c r="B14" s="12">
        <f t="shared" si="1"/>
        <v>10</v>
      </c>
      <c r="C14" s="12" t="s">
        <v>112</v>
      </c>
      <c r="D14" s="48" t="s">
        <v>240</v>
      </c>
      <c r="E14" s="4"/>
      <c r="F14" s="61" t="s">
        <v>306</v>
      </c>
      <c r="G14" s="61" t="s">
        <v>290</v>
      </c>
      <c r="H14" s="63" t="s">
        <v>236</v>
      </c>
      <c r="I14" s="62" t="s">
        <v>283</v>
      </c>
      <c r="J14" s="201" t="s">
        <v>385</v>
      </c>
      <c r="O14" s="6" t="s">
        <v>307</v>
      </c>
      <c r="P14" s="6" t="s">
        <v>285</v>
      </c>
      <c r="Q14" s="72" t="s">
        <v>286</v>
      </c>
      <c r="R14" s="10" t="s">
        <v>283</v>
      </c>
    </row>
    <row r="15" spans="2:18">
      <c r="B15" s="12">
        <f t="shared" si="1"/>
        <v>11</v>
      </c>
      <c r="C15" s="12" t="s">
        <v>112</v>
      </c>
      <c r="D15" s="48" t="s">
        <v>240</v>
      </c>
      <c r="E15" s="4"/>
      <c r="F15" s="61" t="s">
        <v>308</v>
      </c>
      <c r="G15" s="61" t="s">
        <v>290</v>
      </c>
      <c r="H15" s="63" t="s">
        <v>236</v>
      </c>
      <c r="I15" s="62" t="s">
        <v>283</v>
      </c>
      <c r="J15" s="201" t="s">
        <v>385</v>
      </c>
      <c r="O15" s="6" t="s">
        <v>309</v>
      </c>
      <c r="P15" s="6" t="s">
        <v>285</v>
      </c>
      <c r="Q15" s="72" t="s">
        <v>286</v>
      </c>
      <c r="R15" s="10" t="s">
        <v>283</v>
      </c>
    </row>
    <row r="16" spans="2:18">
      <c r="B16" s="12">
        <f t="shared" si="1"/>
        <v>12</v>
      </c>
      <c r="C16" s="12" t="s">
        <v>112</v>
      </c>
      <c r="D16" s="48" t="s">
        <v>240</v>
      </c>
      <c r="E16" s="4"/>
      <c r="F16" s="61" t="s">
        <v>310</v>
      </c>
      <c r="G16" s="61" t="s">
        <v>290</v>
      </c>
      <c r="H16" s="63" t="s">
        <v>236</v>
      </c>
      <c r="I16" s="62" t="s">
        <v>283</v>
      </c>
      <c r="J16" s="201" t="s">
        <v>385</v>
      </c>
      <c r="O16" s="6" t="s">
        <v>311</v>
      </c>
      <c r="P16" s="6" t="s">
        <v>285</v>
      </c>
      <c r="Q16" s="72" t="s">
        <v>286</v>
      </c>
      <c r="R16" s="10" t="s">
        <v>283</v>
      </c>
    </row>
    <row r="17" spans="2:18">
      <c r="B17" s="12">
        <f t="shared" si="1"/>
        <v>13</v>
      </c>
      <c r="C17" s="12" t="s">
        <v>112</v>
      </c>
      <c r="D17" s="48" t="s">
        <v>240</v>
      </c>
      <c r="E17" s="4"/>
      <c r="F17" s="61" t="s">
        <v>312</v>
      </c>
      <c r="G17" s="61" t="s">
        <v>290</v>
      </c>
      <c r="H17" s="63" t="s">
        <v>236</v>
      </c>
      <c r="I17" s="62" t="s">
        <v>283</v>
      </c>
      <c r="J17" s="201" t="s">
        <v>385</v>
      </c>
      <c r="O17" s="6" t="s">
        <v>313</v>
      </c>
      <c r="P17" s="6" t="s">
        <v>285</v>
      </c>
      <c r="Q17" s="72" t="s">
        <v>286</v>
      </c>
      <c r="R17" s="10" t="s">
        <v>283</v>
      </c>
    </row>
    <row r="18" spans="2:18">
      <c r="B18" s="12">
        <f t="shared" si="1"/>
        <v>14</v>
      </c>
      <c r="C18" s="12" t="s">
        <v>112</v>
      </c>
      <c r="D18" s="48" t="s">
        <v>240</v>
      </c>
      <c r="E18" s="4"/>
      <c r="F18" s="61" t="s">
        <v>314</v>
      </c>
      <c r="G18" s="61" t="s">
        <v>290</v>
      </c>
      <c r="H18" s="63" t="s">
        <v>236</v>
      </c>
      <c r="I18" s="65" t="s">
        <v>315</v>
      </c>
      <c r="J18" s="201" t="s">
        <v>385</v>
      </c>
      <c r="O18" s="6" t="s">
        <v>316</v>
      </c>
      <c r="P18" s="6" t="s">
        <v>285</v>
      </c>
      <c r="Q18" s="72" t="s">
        <v>286</v>
      </c>
      <c r="R18" s="10" t="s">
        <v>283</v>
      </c>
    </row>
    <row r="19" spans="2:18">
      <c r="B19" s="12">
        <f t="shared" si="1"/>
        <v>15</v>
      </c>
      <c r="C19" s="12" t="s">
        <v>112</v>
      </c>
      <c r="D19" s="48" t="s">
        <v>240</v>
      </c>
      <c r="E19" s="4"/>
      <c r="F19" s="61" t="s">
        <v>317</v>
      </c>
      <c r="G19" s="61" t="s">
        <v>290</v>
      </c>
      <c r="H19" s="63" t="s">
        <v>236</v>
      </c>
      <c r="I19" s="65" t="s">
        <v>315</v>
      </c>
      <c r="J19" s="201" t="s">
        <v>385</v>
      </c>
      <c r="O19" s="6" t="s">
        <v>318</v>
      </c>
      <c r="P19" s="6" t="s">
        <v>285</v>
      </c>
      <c r="Q19" s="72" t="s">
        <v>286</v>
      </c>
      <c r="R19" s="10" t="s">
        <v>283</v>
      </c>
    </row>
    <row r="20" spans="2:18">
      <c r="B20" s="12">
        <f t="shared" si="1"/>
        <v>16</v>
      </c>
      <c r="C20" s="12" t="s">
        <v>112</v>
      </c>
      <c r="D20" s="48" t="s">
        <v>240</v>
      </c>
      <c r="E20" s="4"/>
      <c r="F20" s="64" t="s">
        <v>319</v>
      </c>
      <c r="G20" s="61" t="s">
        <v>290</v>
      </c>
      <c r="H20" s="63" t="s">
        <v>236</v>
      </c>
      <c r="I20" s="65" t="s">
        <v>315</v>
      </c>
      <c r="J20" s="201" t="s">
        <v>385</v>
      </c>
      <c r="O20" s="6" t="s">
        <v>320</v>
      </c>
      <c r="P20" s="6" t="s">
        <v>285</v>
      </c>
      <c r="Q20" s="72" t="s">
        <v>286</v>
      </c>
      <c r="R20" s="10" t="s">
        <v>283</v>
      </c>
    </row>
    <row r="21" spans="2:18">
      <c r="B21" s="12">
        <f t="shared" si="1"/>
        <v>17</v>
      </c>
      <c r="C21" s="12" t="s">
        <v>112</v>
      </c>
      <c r="D21" s="48" t="s">
        <v>240</v>
      </c>
      <c r="E21" s="4"/>
      <c r="F21" s="64" t="s">
        <v>321</v>
      </c>
      <c r="G21" s="61" t="s">
        <v>290</v>
      </c>
      <c r="H21" s="63" t="s">
        <v>236</v>
      </c>
      <c r="I21" s="65" t="s">
        <v>315</v>
      </c>
      <c r="J21" s="201" t="s">
        <v>385</v>
      </c>
      <c r="O21" s="6" t="s">
        <v>322</v>
      </c>
      <c r="P21" s="6" t="s">
        <v>285</v>
      </c>
      <c r="Q21" s="72" t="s">
        <v>286</v>
      </c>
      <c r="R21" s="10" t="s">
        <v>283</v>
      </c>
    </row>
    <row r="22" spans="2:18">
      <c r="B22" s="12">
        <f t="shared" si="1"/>
        <v>18</v>
      </c>
      <c r="C22" s="12" t="s">
        <v>112</v>
      </c>
      <c r="D22" s="12" t="s">
        <v>251</v>
      </c>
      <c r="E22" s="4"/>
      <c r="F22" s="61" t="s">
        <v>323</v>
      </c>
      <c r="G22" s="61" t="s">
        <v>290</v>
      </c>
      <c r="H22" s="63" t="s">
        <v>236</v>
      </c>
      <c r="I22" s="62" t="s">
        <v>283</v>
      </c>
      <c r="J22" s="201" t="s">
        <v>385</v>
      </c>
      <c r="O22" s="6" t="s">
        <v>324</v>
      </c>
      <c r="P22" s="6" t="s">
        <v>285</v>
      </c>
      <c r="Q22" s="72" t="s">
        <v>286</v>
      </c>
      <c r="R22" s="10" t="s">
        <v>283</v>
      </c>
    </row>
    <row r="23" spans="2:18">
      <c r="B23" s="12">
        <f t="shared" si="1"/>
        <v>19</v>
      </c>
      <c r="C23" s="12" t="s">
        <v>113</v>
      </c>
      <c r="D23" s="12" t="s">
        <v>251</v>
      </c>
      <c r="E23" s="4"/>
      <c r="F23" s="61" t="s">
        <v>325</v>
      </c>
      <c r="G23" s="61" t="s">
        <v>290</v>
      </c>
      <c r="H23" s="63" t="s">
        <v>236</v>
      </c>
      <c r="I23" s="62" t="s">
        <v>283</v>
      </c>
      <c r="J23" s="201" t="s">
        <v>385</v>
      </c>
      <c r="O23" s="6" t="s">
        <v>326</v>
      </c>
      <c r="P23" s="6" t="s">
        <v>285</v>
      </c>
      <c r="Q23" s="72" t="s">
        <v>286</v>
      </c>
      <c r="R23" s="10" t="s">
        <v>283</v>
      </c>
    </row>
    <row r="24" spans="2:18">
      <c r="B24" s="12">
        <f t="shared" si="1"/>
        <v>20</v>
      </c>
      <c r="C24" s="12" t="s">
        <v>113</v>
      </c>
      <c r="D24" s="12" t="s">
        <v>251</v>
      </c>
      <c r="E24" s="4"/>
      <c r="F24" s="61" t="s">
        <v>327</v>
      </c>
      <c r="G24" s="61" t="s">
        <v>290</v>
      </c>
      <c r="H24" s="63" t="s">
        <v>236</v>
      </c>
      <c r="I24" s="65" t="s">
        <v>315</v>
      </c>
      <c r="J24" s="201" t="s">
        <v>385</v>
      </c>
      <c r="O24" s="6" t="s">
        <v>328</v>
      </c>
      <c r="P24" s="6" t="s">
        <v>285</v>
      </c>
      <c r="Q24" s="72" t="s">
        <v>286</v>
      </c>
      <c r="R24" s="10" t="s">
        <v>283</v>
      </c>
    </row>
    <row r="25" spans="2:18">
      <c r="B25" s="12">
        <f t="shared" si="1"/>
        <v>21</v>
      </c>
      <c r="C25" s="12" t="s">
        <v>113</v>
      </c>
      <c r="D25" s="12" t="s">
        <v>251</v>
      </c>
      <c r="E25" s="4"/>
      <c r="F25" s="6" t="s">
        <v>329</v>
      </c>
      <c r="G25" s="6" t="s">
        <v>330</v>
      </c>
      <c r="H25" s="71" t="s">
        <v>238</v>
      </c>
      <c r="I25" s="10" t="s">
        <v>283</v>
      </c>
      <c r="J25" s="201" t="s">
        <v>386</v>
      </c>
      <c r="O25" s="6" t="s">
        <v>331</v>
      </c>
      <c r="P25" s="6" t="s">
        <v>285</v>
      </c>
      <c r="Q25" s="72" t="s">
        <v>286</v>
      </c>
      <c r="R25" s="10" t="s">
        <v>283</v>
      </c>
    </row>
    <row r="26" spans="2:18">
      <c r="B26" s="12">
        <f t="shared" si="1"/>
        <v>22</v>
      </c>
      <c r="C26" s="12" t="s">
        <v>113</v>
      </c>
      <c r="D26" s="12" t="s">
        <v>251</v>
      </c>
      <c r="E26" s="4"/>
      <c r="F26" s="6" t="s">
        <v>332</v>
      </c>
      <c r="G26" s="6" t="s">
        <v>330</v>
      </c>
      <c r="H26" s="71" t="s">
        <v>238</v>
      </c>
      <c r="I26" s="10" t="s">
        <v>283</v>
      </c>
      <c r="J26" s="201" t="s">
        <v>386</v>
      </c>
      <c r="O26" s="6" t="s">
        <v>333</v>
      </c>
      <c r="P26" s="6" t="s">
        <v>285</v>
      </c>
      <c r="Q26" s="72" t="s">
        <v>286</v>
      </c>
      <c r="R26" s="10" t="s">
        <v>283</v>
      </c>
    </row>
    <row r="27" spans="2:18">
      <c r="B27" s="12">
        <f t="shared" si="1"/>
        <v>23</v>
      </c>
      <c r="C27" s="12" t="s">
        <v>113</v>
      </c>
      <c r="D27" s="12" t="s">
        <v>251</v>
      </c>
      <c r="E27" s="4"/>
      <c r="F27" s="6" t="s">
        <v>334</v>
      </c>
      <c r="G27" s="6" t="s">
        <v>330</v>
      </c>
      <c r="H27" s="71" t="s">
        <v>238</v>
      </c>
      <c r="I27" s="57" t="s">
        <v>315</v>
      </c>
      <c r="J27" s="201" t="s">
        <v>386</v>
      </c>
      <c r="O27" s="6"/>
      <c r="P27" s="6"/>
      <c r="Q27" s="10"/>
      <c r="R27" s="10"/>
    </row>
    <row r="28" spans="2:18">
      <c r="B28" s="12">
        <f t="shared" si="1"/>
        <v>24</v>
      </c>
      <c r="C28" s="12" t="s">
        <v>113</v>
      </c>
      <c r="D28" s="12" t="s">
        <v>251</v>
      </c>
      <c r="E28" s="4"/>
      <c r="F28" s="6" t="s">
        <v>335</v>
      </c>
      <c r="G28" s="6" t="s">
        <v>330</v>
      </c>
      <c r="H28" s="71" t="s">
        <v>238</v>
      </c>
      <c r="I28" s="10" t="s">
        <v>283</v>
      </c>
      <c r="J28" s="201" t="s">
        <v>386</v>
      </c>
      <c r="O28" s="66" t="s">
        <v>336</v>
      </c>
      <c r="P28" s="6" t="s">
        <v>285</v>
      </c>
      <c r="Q28" s="72" t="s">
        <v>286</v>
      </c>
      <c r="R28" s="57" t="s">
        <v>315</v>
      </c>
    </row>
    <row r="29" spans="2:18">
      <c r="B29" s="12">
        <f t="shared" si="1"/>
        <v>25</v>
      </c>
      <c r="C29" s="12" t="s">
        <v>113</v>
      </c>
      <c r="D29" s="12" t="s">
        <v>251</v>
      </c>
      <c r="E29" s="4"/>
      <c r="F29" s="6" t="s">
        <v>337</v>
      </c>
      <c r="G29" s="6" t="s">
        <v>330</v>
      </c>
      <c r="H29" s="71" t="s">
        <v>238</v>
      </c>
      <c r="I29" s="10" t="s">
        <v>283</v>
      </c>
      <c r="J29" s="201" t="s">
        <v>386</v>
      </c>
      <c r="O29" s="60" t="s">
        <v>338</v>
      </c>
      <c r="P29" s="6" t="s">
        <v>285</v>
      </c>
      <c r="Q29" s="72" t="s">
        <v>286</v>
      </c>
      <c r="R29" s="10" t="s">
        <v>283</v>
      </c>
    </row>
    <row r="30" spans="2:18">
      <c r="B30" s="12">
        <f t="shared" si="1"/>
        <v>26</v>
      </c>
      <c r="C30" s="12" t="s">
        <v>114</v>
      </c>
      <c r="D30" s="12" t="s">
        <v>114</v>
      </c>
      <c r="E30" s="4"/>
      <c r="F30" s="187" t="s">
        <v>339</v>
      </c>
      <c r="G30" s="6" t="s">
        <v>330</v>
      </c>
      <c r="H30" s="71" t="s">
        <v>238</v>
      </c>
      <c r="I30" s="57" t="s">
        <v>315</v>
      </c>
      <c r="J30" s="201" t="s">
        <v>386</v>
      </c>
      <c r="O30" s="6" t="s">
        <v>340</v>
      </c>
      <c r="P30" s="6" t="s">
        <v>285</v>
      </c>
      <c r="Q30" s="72" t="s">
        <v>286</v>
      </c>
      <c r="R30" s="10" t="s">
        <v>283</v>
      </c>
    </row>
    <row r="31" spans="2:18">
      <c r="B31" s="12">
        <f t="shared" si="1"/>
        <v>27</v>
      </c>
      <c r="C31" s="12" t="s">
        <v>114</v>
      </c>
      <c r="D31" s="12" t="s">
        <v>114</v>
      </c>
      <c r="E31" s="4"/>
      <c r="F31" s="6" t="s">
        <v>341</v>
      </c>
      <c r="G31" s="6" t="s">
        <v>330</v>
      </c>
      <c r="H31" s="71" t="s">
        <v>238</v>
      </c>
      <c r="I31" s="10" t="s">
        <v>283</v>
      </c>
      <c r="J31" s="201" t="s">
        <v>386</v>
      </c>
      <c r="O31" s="58" t="s">
        <v>342</v>
      </c>
      <c r="P31" s="6" t="s">
        <v>285</v>
      </c>
      <c r="Q31" s="72" t="s">
        <v>286</v>
      </c>
      <c r="R31" s="10" t="s">
        <v>315</v>
      </c>
    </row>
    <row r="32" spans="2:18">
      <c r="B32" s="12">
        <f t="shared" si="1"/>
        <v>28</v>
      </c>
      <c r="C32" s="12" t="s">
        <v>114</v>
      </c>
      <c r="D32" s="12" t="s">
        <v>114</v>
      </c>
      <c r="E32" s="4"/>
      <c r="F32" s="187" t="s">
        <v>343</v>
      </c>
      <c r="G32" s="6" t="s">
        <v>330</v>
      </c>
      <c r="H32" s="71" t="s">
        <v>238</v>
      </c>
      <c r="I32" s="10" t="s">
        <v>283</v>
      </c>
      <c r="J32" s="201" t="s">
        <v>386</v>
      </c>
      <c r="O32" s="58" t="s">
        <v>344</v>
      </c>
      <c r="P32" s="6" t="s">
        <v>285</v>
      </c>
      <c r="Q32" s="72" t="s">
        <v>286</v>
      </c>
      <c r="R32" s="10" t="s">
        <v>315</v>
      </c>
    </row>
    <row r="33" spans="2:18">
      <c r="B33" s="12">
        <f t="shared" si="1"/>
        <v>29</v>
      </c>
      <c r="C33" s="12" t="s">
        <v>114</v>
      </c>
      <c r="D33" s="12" t="s">
        <v>114</v>
      </c>
      <c r="E33" s="4"/>
      <c r="F33" s="67" t="s">
        <v>345</v>
      </c>
      <c r="G33" s="67" t="s">
        <v>285</v>
      </c>
      <c r="H33" s="72" t="s">
        <v>241</v>
      </c>
      <c r="I33" s="68" t="s">
        <v>346</v>
      </c>
      <c r="J33" s="201" t="s">
        <v>387</v>
      </c>
      <c r="O33" s="58" t="s">
        <v>347</v>
      </c>
      <c r="P33" s="6" t="s">
        <v>285</v>
      </c>
      <c r="Q33" s="72" t="s">
        <v>286</v>
      </c>
      <c r="R33" s="10" t="s">
        <v>315</v>
      </c>
    </row>
    <row r="34" spans="2:18">
      <c r="B34" s="12">
        <f t="shared" si="1"/>
        <v>30</v>
      </c>
      <c r="C34" s="12" t="s">
        <v>114</v>
      </c>
      <c r="D34" s="12" t="s">
        <v>114</v>
      </c>
      <c r="E34" s="4"/>
      <c r="F34" s="6" t="s">
        <v>348</v>
      </c>
      <c r="G34" s="53" t="s">
        <v>349</v>
      </c>
      <c r="H34" s="59" t="s">
        <v>350</v>
      </c>
      <c r="I34" s="10"/>
      <c r="J34" s="4"/>
      <c r="O34" s="58" t="s">
        <v>351</v>
      </c>
      <c r="P34" s="6" t="s">
        <v>285</v>
      </c>
      <c r="Q34" s="72" t="s">
        <v>286</v>
      </c>
      <c r="R34" s="10" t="s">
        <v>315</v>
      </c>
    </row>
    <row r="35" spans="2:18">
      <c r="B35" s="12">
        <f t="shared" si="1"/>
        <v>31</v>
      </c>
      <c r="C35" s="12" t="s">
        <v>115</v>
      </c>
      <c r="D35" s="12" t="s">
        <v>115</v>
      </c>
      <c r="E35" s="4"/>
      <c r="F35" s="6" t="s">
        <v>352</v>
      </c>
      <c r="G35" s="53" t="s">
        <v>349</v>
      </c>
      <c r="H35" s="59" t="s">
        <v>350</v>
      </c>
      <c r="I35" s="68"/>
      <c r="J35" s="4"/>
      <c r="O35" s="58" t="s">
        <v>353</v>
      </c>
      <c r="P35" s="6" t="s">
        <v>285</v>
      </c>
      <c r="Q35" s="72" t="s">
        <v>286</v>
      </c>
      <c r="R35" s="10" t="s">
        <v>315</v>
      </c>
    </row>
    <row r="36" spans="2:18">
      <c r="B36" s="12">
        <f t="shared" si="1"/>
        <v>32</v>
      </c>
      <c r="C36" s="12" t="s">
        <v>115</v>
      </c>
      <c r="D36" s="12" t="s">
        <v>115</v>
      </c>
      <c r="E36" s="4"/>
      <c r="F36" s="6" t="s">
        <v>354</v>
      </c>
      <c r="G36" s="53" t="s">
        <v>349</v>
      </c>
      <c r="H36" s="59" t="s">
        <v>350</v>
      </c>
      <c r="I36" s="10"/>
      <c r="J36" s="4"/>
      <c r="O36" s="6" t="s">
        <v>343</v>
      </c>
      <c r="P36" s="6" t="s">
        <v>285</v>
      </c>
      <c r="Q36" s="72" t="s">
        <v>286</v>
      </c>
      <c r="R36" s="10" t="s">
        <v>315</v>
      </c>
    </row>
    <row r="37" spans="2:18">
      <c r="B37" s="12">
        <f t="shared" si="1"/>
        <v>33</v>
      </c>
      <c r="C37" s="12" t="s">
        <v>115</v>
      </c>
      <c r="D37" s="12" t="s">
        <v>115</v>
      </c>
      <c r="E37" s="4"/>
      <c r="F37" s="6" t="s">
        <v>355</v>
      </c>
      <c r="G37" s="53" t="s">
        <v>349</v>
      </c>
      <c r="H37" s="59" t="s">
        <v>350</v>
      </c>
      <c r="I37" s="10"/>
      <c r="J37" s="4"/>
      <c r="O37" s="58" t="s">
        <v>356</v>
      </c>
      <c r="P37" s="6" t="s">
        <v>285</v>
      </c>
      <c r="Q37" s="72" t="s">
        <v>286</v>
      </c>
      <c r="R37" s="10" t="s">
        <v>315</v>
      </c>
    </row>
    <row r="38" spans="2:18">
      <c r="B38" s="12">
        <f t="shared" si="1"/>
        <v>34</v>
      </c>
      <c r="C38" s="12" t="s">
        <v>115</v>
      </c>
      <c r="D38" s="12" t="s">
        <v>115</v>
      </c>
      <c r="E38" s="4"/>
      <c r="F38" s="6" t="s">
        <v>357</v>
      </c>
      <c r="G38" s="53" t="s">
        <v>349</v>
      </c>
      <c r="H38" s="59" t="s">
        <v>350</v>
      </c>
      <c r="I38" s="10"/>
      <c r="J38" s="4"/>
      <c r="O38" s="58" t="s">
        <v>358</v>
      </c>
      <c r="P38" s="6" t="s">
        <v>285</v>
      </c>
      <c r="Q38" s="72" t="s">
        <v>286</v>
      </c>
      <c r="R38" s="10" t="s">
        <v>315</v>
      </c>
    </row>
    <row r="39" spans="2:18">
      <c r="B39" s="12">
        <f t="shared" si="1"/>
        <v>35</v>
      </c>
      <c r="C39" s="12" t="s">
        <v>115</v>
      </c>
      <c r="D39" s="12" t="s">
        <v>115</v>
      </c>
      <c r="E39" s="4"/>
      <c r="F39" s="6" t="s">
        <v>359</v>
      </c>
      <c r="G39" s="53" t="s">
        <v>349</v>
      </c>
      <c r="H39" s="59" t="s">
        <v>350</v>
      </c>
      <c r="I39" s="10"/>
      <c r="J39" s="4"/>
      <c r="O39" s="58" t="s">
        <v>360</v>
      </c>
      <c r="P39" s="6" t="s">
        <v>285</v>
      </c>
      <c r="Q39" s="72" t="s">
        <v>286</v>
      </c>
      <c r="R39" s="10" t="s">
        <v>315</v>
      </c>
    </row>
    <row r="40" spans="2:18">
      <c r="B40" s="12">
        <f t="shared" si="1"/>
        <v>36</v>
      </c>
      <c r="C40" s="12" t="s">
        <v>116</v>
      </c>
      <c r="D40" s="12" t="s">
        <v>116</v>
      </c>
      <c r="E40" s="4"/>
      <c r="F40" s="6" t="s">
        <v>361</v>
      </c>
      <c r="G40" s="53" t="s">
        <v>349</v>
      </c>
      <c r="H40" s="59" t="s">
        <v>350</v>
      </c>
      <c r="I40" s="10"/>
      <c r="J40" s="4"/>
      <c r="O40" s="58" t="s">
        <v>362</v>
      </c>
      <c r="P40" s="6" t="s">
        <v>285</v>
      </c>
      <c r="Q40" s="72" t="s">
        <v>286</v>
      </c>
      <c r="R40" s="10" t="s">
        <v>315</v>
      </c>
    </row>
    <row r="41" spans="2:18">
      <c r="B41" s="12">
        <f t="shared" si="1"/>
        <v>37</v>
      </c>
      <c r="C41" s="12" t="s">
        <v>116</v>
      </c>
      <c r="D41" s="12" t="s">
        <v>116</v>
      </c>
      <c r="E41" s="4"/>
      <c r="F41" s="6" t="s">
        <v>363</v>
      </c>
      <c r="G41" s="53" t="s">
        <v>349</v>
      </c>
      <c r="H41" s="59" t="s">
        <v>350</v>
      </c>
      <c r="I41" s="10"/>
      <c r="J41" s="4"/>
    </row>
    <row r="42" spans="2:18">
      <c r="B42" s="12">
        <f t="shared" si="1"/>
        <v>38</v>
      </c>
      <c r="C42" s="12" t="s">
        <v>116</v>
      </c>
      <c r="D42" s="12" t="s">
        <v>116</v>
      </c>
      <c r="E42" s="4"/>
      <c r="F42" s="6" t="s">
        <v>364</v>
      </c>
      <c r="G42" s="53" t="s">
        <v>349</v>
      </c>
      <c r="H42" s="59" t="s">
        <v>350</v>
      </c>
      <c r="I42" s="10"/>
      <c r="J42" s="4"/>
    </row>
    <row r="43" spans="2:18">
      <c r="B43" s="12">
        <f t="shared" si="1"/>
        <v>39</v>
      </c>
      <c r="C43" s="12" t="s">
        <v>116</v>
      </c>
      <c r="D43" s="12" t="s">
        <v>116</v>
      </c>
      <c r="E43" s="4"/>
      <c r="F43" s="6" t="s">
        <v>365</v>
      </c>
      <c r="G43" s="53" t="s">
        <v>349</v>
      </c>
      <c r="H43" s="59" t="s">
        <v>350</v>
      </c>
      <c r="I43" s="10"/>
      <c r="J43" s="4"/>
    </row>
    <row r="44" spans="2:18">
      <c r="B44" s="12">
        <f t="shared" si="1"/>
        <v>40</v>
      </c>
      <c r="C44" s="12" t="s">
        <v>116</v>
      </c>
      <c r="D44" s="12" t="s">
        <v>116</v>
      </c>
      <c r="E44" s="4"/>
      <c r="F44" s="6" t="s">
        <v>366</v>
      </c>
      <c r="G44" s="53" t="s">
        <v>349</v>
      </c>
      <c r="H44" s="59" t="s">
        <v>350</v>
      </c>
      <c r="I44" s="10"/>
      <c r="J44" s="4"/>
    </row>
    <row r="45" spans="2:18">
      <c r="B45" s="12">
        <f t="shared" si="1"/>
        <v>41</v>
      </c>
      <c r="C45" s="12" t="s">
        <v>117</v>
      </c>
      <c r="D45" s="12" t="s">
        <v>117</v>
      </c>
      <c r="E45" s="4"/>
      <c r="F45" s="6" t="s">
        <v>367</v>
      </c>
      <c r="G45" s="53" t="s">
        <v>349</v>
      </c>
      <c r="H45" s="59" t="s">
        <v>350</v>
      </c>
      <c r="I45" s="10"/>
      <c r="J45" s="4"/>
    </row>
    <row r="46" spans="2:18">
      <c r="B46" s="12">
        <f t="shared" si="1"/>
        <v>42</v>
      </c>
      <c r="C46" s="12" t="s">
        <v>117</v>
      </c>
      <c r="D46" s="12" t="s">
        <v>117</v>
      </c>
      <c r="E46" s="4"/>
      <c r="F46" s="6" t="s">
        <v>368</v>
      </c>
      <c r="G46" s="53" t="s">
        <v>349</v>
      </c>
      <c r="H46" s="59" t="s">
        <v>350</v>
      </c>
      <c r="I46" s="10"/>
      <c r="J46" s="4"/>
    </row>
    <row r="47" spans="2:18">
      <c r="B47" s="12">
        <f t="shared" si="1"/>
        <v>43</v>
      </c>
      <c r="C47" s="12" t="s">
        <v>117</v>
      </c>
      <c r="D47" s="12" t="s">
        <v>117</v>
      </c>
      <c r="E47" s="4"/>
      <c r="F47" s="6" t="s">
        <v>369</v>
      </c>
      <c r="G47" s="53" t="s">
        <v>349</v>
      </c>
      <c r="H47" s="59" t="s">
        <v>350</v>
      </c>
      <c r="I47" s="10"/>
      <c r="J47" s="4"/>
    </row>
    <row r="48" spans="2:18">
      <c r="B48" s="12">
        <f t="shared" si="1"/>
        <v>44</v>
      </c>
      <c r="C48" s="12" t="s">
        <v>117</v>
      </c>
      <c r="D48" s="12" t="s">
        <v>117</v>
      </c>
      <c r="E48" s="4"/>
      <c r="F48" s="6" t="s">
        <v>370</v>
      </c>
      <c r="G48" s="53" t="s">
        <v>349</v>
      </c>
      <c r="H48" s="59" t="s">
        <v>350</v>
      </c>
      <c r="I48" s="10"/>
      <c r="J48" s="4"/>
    </row>
    <row r="49" spans="2:10">
      <c r="B49" s="13">
        <f t="shared" si="1"/>
        <v>45</v>
      </c>
      <c r="C49" s="13" t="s">
        <v>117</v>
      </c>
      <c r="D49" s="13" t="s">
        <v>117</v>
      </c>
      <c r="E49" s="4"/>
      <c r="F49" s="6" t="s">
        <v>371</v>
      </c>
      <c r="G49" s="53" t="s">
        <v>349</v>
      </c>
      <c r="H49" s="59" t="s">
        <v>350</v>
      </c>
      <c r="I49" s="10"/>
      <c r="J49" s="4"/>
    </row>
    <row r="50" spans="2:10">
      <c r="B50" s="12">
        <f t="shared" si="1"/>
        <v>46</v>
      </c>
      <c r="C50" s="12" t="s">
        <v>118</v>
      </c>
      <c r="D50" s="48" t="s">
        <v>240</v>
      </c>
      <c r="E50" s="4"/>
      <c r="F50" s="6" t="s">
        <v>372</v>
      </c>
      <c r="G50" s="53" t="s">
        <v>349</v>
      </c>
      <c r="H50" s="59" t="s">
        <v>350</v>
      </c>
      <c r="I50" s="10"/>
      <c r="J50" s="4"/>
    </row>
    <row r="51" spans="2:10">
      <c r="B51" s="12">
        <f t="shared" si="1"/>
        <v>47</v>
      </c>
      <c r="C51" s="12" t="s">
        <v>118</v>
      </c>
      <c r="D51" s="48" t="s">
        <v>240</v>
      </c>
      <c r="E51" s="4"/>
      <c r="F51" s="6" t="s">
        <v>373</v>
      </c>
      <c r="G51" s="53" t="s">
        <v>349</v>
      </c>
      <c r="H51" s="59" t="s">
        <v>350</v>
      </c>
      <c r="I51" s="10"/>
      <c r="J51" s="4"/>
    </row>
    <row r="52" spans="2:10">
      <c r="B52" s="12">
        <f t="shared" si="1"/>
        <v>48</v>
      </c>
      <c r="C52" s="12" t="s">
        <v>118</v>
      </c>
      <c r="D52" s="48" t="s">
        <v>240</v>
      </c>
      <c r="E52" s="4"/>
      <c r="F52" s="6" t="s">
        <v>374</v>
      </c>
      <c r="G52" s="53" t="s">
        <v>349</v>
      </c>
      <c r="H52" s="59" t="s">
        <v>350</v>
      </c>
      <c r="I52" s="10"/>
      <c r="J52" s="4"/>
    </row>
    <row r="53" spans="2:10">
      <c r="B53" s="12">
        <f t="shared" si="1"/>
        <v>49</v>
      </c>
      <c r="C53" s="12" t="s">
        <v>118</v>
      </c>
      <c r="D53" s="48" t="s">
        <v>240</v>
      </c>
      <c r="E53" s="4"/>
      <c r="F53" s="6" t="s">
        <v>375</v>
      </c>
      <c r="G53" s="53" t="s">
        <v>349</v>
      </c>
      <c r="H53" s="59" t="s">
        <v>350</v>
      </c>
      <c r="I53" s="10"/>
      <c r="J53" s="4"/>
    </row>
    <row r="54" spans="2:10">
      <c r="B54" s="12">
        <f t="shared" si="1"/>
        <v>50</v>
      </c>
      <c r="C54" s="12" t="s">
        <v>118</v>
      </c>
      <c r="D54" s="48" t="s">
        <v>240</v>
      </c>
      <c r="E54" s="4"/>
      <c r="F54" s="6" t="s">
        <v>376</v>
      </c>
      <c r="G54" s="53" t="s">
        <v>349</v>
      </c>
      <c r="H54" s="59" t="s">
        <v>350</v>
      </c>
      <c r="I54" s="10"/>
      <c r="J54" s="4"/>
    </row>
    <row r="55" spans="2:10">
      <c r="B55" s="12">
        <f t="shared" si="1"/>
        <v>51</v>
      </c>
      <c r="C55" s="12" t="s">
        <v>119</v>
      </c>
      <c r="D55" s="48" t="s">
        <v>240</v>
      </c>
      <c r="E55" s="4"/>
      <c r="F55" s="6" t="s">
        <v>377</v>
      </c>
      <c r="G55" s="53" t="s">
        <v>349</v>
      </c>
      <c r="H55" s="59" t="s">
        <v>350</v>
      </c>
      <c r="I55" s="10"/>
      <c r="J55" s="4"/>
    </row>
    <row r="56" spans="2:10">
      <c r="B56" s="12">
        <f t="shared" si="1"/>
        <v>52</v>
      </c>
      <c r="C56" s="12" t="s">
        <v>119</v>
      </c>
      <c r="D56" s="48" t="s">
        <v>240</v>
      </c>
      <c r="E56" s="4"/>
      <c r="F56" s="6" t="s">
        <v>378</v>
      </c>
      <c r="G56" s="53" t="s">
        <v>349</v>
      </c>
      <c r="H56" s="59" t="s">
        <v>350</v>
      </c>
      <c r="I56" s="10"/>
      <c r="J56" s="4"/>
    </row>
    <row r="57" spans="2:10">
      <c r="B57" s="12">
        <f t="shared" si="1"/>
        <v>53</v>
      </c>
      <c r="C57" s="12" t="s">
        <v>119</v>
      </c>
      <c r="D57" s="48" t="s">
        <v>240</v>
      </c>
      <c r="E57" s="4"/>
      <c r="F57" s="6"/>
      <c r="G57" s="53"/>
      <c r="H57" s="59"/>
      <c r="I57" s="10"/>
      <c r="J57" s="4"/>
    </row>
    <row r="58" spans="2:10">
      <c r="B58" s="12">
        <f t="shared" si="1"/>
        <v>54</v>
      </c>
      <c r="C58" s="12" t="s">
        <v>119</v>
      </c>
      <c r="D58" s="48" t="s">
        <v>240</v>
      </c>
      <c r="E58" s="4"/>
      <c r="F58" s="6"/>
      <c r="G58" s="53"/>
      <c r="H58" s="59"/>
      <c r="I58" s="10"/>
      <c r="J58" s="4"/>
    </row>
    <row r="59" spans="2:10">
      <c r="B59" s="12">
        <f t="shared" si="1"/>
        <v>55</v>
      </c>
      <c r="C59" s="12" t="s">
        <v>119</v>
      </c>
      <c r="D59" s="48" t="s">
        <v>240</v>
      </c>
      <c r="E59" s="4"/>
      <c r="F59" s="6"/>
      <c r="G59" s="53"/>
      <c r="H59" s="59"/>
      <c r="I59" s="57"/>
      <c r="J59" s="4"/>
    </row>
    <row r="60" spans="2:10">
      <c r="B60" s="12">
        <f t="shared" si="1"/>
        <v>56</v>
      </c>
      <c r="C60" s="12" t="s">
        <v>120</v>
      </c>
      <c r="D60" s="48" t="s">
        <v>240</v>
      </c>
      <c r="E60" s="4"/>
      <c r="F60" s="60"/>
      <c r="G60" s="6"/>
      <c r="H60" s="72"/>
      <c r="I60" s="10"/>
      <c r="J60" s="4"/>
    </row>
    <row r="61" spans="2:10">
      <c r="B61" s="12">
        <f t="shared" si="1"/>
        <v>57</v>
      </c>
      <c r="C61" s="12" t="s">
        <v>120</v>
      </c>
      <c r="D61" s="48" t="s">
        <v>240</v>
      </c>
      <c r="E61" s="4"/>
      <c r="F61" s="6"/>
      <c r="G61" s="6"/>
      <c r="H61" s="72"/>
      <c r="I61" s="10"/>
      <c r="J61" s="4"/>
    </row>
    <row r="62" spans="2:10">
      <c r="B62" s="12">
        <f t="shared" si="1"/>
        <v>58</v>
      </c>
      <c r="C62" s="12" t="s">
        <v>120</v>
      </c>
      <c r="D62" s="48" t="s">
        <v>240</v>
      </c>
      <c r="E62" s="4"/>
      <c r="F62" s="58"/>
      <c r="G62" s="6"/>
      <c r="H62" s="72"/>
      <c r="I62" s="10"/>
      <c r="J62" s="4"/>
    </row>
    <row r="63" spans="2:10">
      <c r="B63" s="12">
        <f t="shared" si="1"/>
        <v>59</v>
      </c>
      <c r="C63" s="12" t="s">
        <v>120</v>
      </c>
      <c r="D63" s="48" t="s">
        <v>240</v>
      </c>
      <c r="E63" s="4"/>
      <c r="F63" s="58"/>
      <c r="G63" s="6"/>
      <c r="H63" s="72"/>
      <c r="I63" s="10"/>
      <c r="J63" s="4"/>
    </row>
    <row r="64" spans="2:10">
      <c r="B64" s="12">
        <f t="shared" si="1"/>
        <v>60</v>
      </c>
      <c r="C64" s="12" t="s">
        <v>120</v>
      </c>
      <c r="D64" s="48" t="s">
        <v>240</v>
      </c>
      <c r="E64" s="4"/>
      <c r="F64" s="58"/>
      <c r="G64" s="6"/>
      <c r="H64" s="72"/>
      <c r="I64" s="10"/>
      <c r="J64" s="4"/>
    </row>
    <row r="65" spans="2:10">
      <c r="B65" s="12">
        <f t="shared" si="1"/>
        <v>61</v>
      </c>
      <c r="C65" s="12" t="s">
        <v>121</v>
      </c>
      <c r="D65" s="48" t="s">
        <v>240</v>
      </c>
      <c r="E65" s="4"/>
      <c r="F65" s="58"/>
      <c r="G65" s="6"/>
      <c r="H65" s="72"/>
      <c r="I65" s="10"/>
      <c r="J65" s="4"/>
    </row>
    <row r="66" spans="2:10">
      <c r="B66" s="12">
        <f t="shared" si="1"/>
        <v>62</v>
      </c>
      <c r="C66" s="12" t="s">
        <v>121</v>
      </c>
      <c r="D66" s="48" t="s">
        <v>240</v>
      </c>
      <c r="E66" s="4"/>
      <c r="F66" s="58"/>
      <c r="G66" s="6"/>
      <c r="H66" s="72"/>
      <c r="I66" s="10"/>
      <c r="J66" s="4"/>
    </row>
    <row r="67" spans="2:10">
      <c r="B67" s="12">
        <f t="shared" si="1"/>
        <v>63</v>
      </c>
      <c r="C67" s="12" t="s">
        <v>121</v>
      </c>
      <c r="D67" s="48" t="s">
        <v>240</v>
      </c>
      <c r="E67" s="4"/>
      <c r="F67" s="6"/>
      <c r="G67" s="6"/>
      <c r="H67" s="72"/>
      <c r="I67" s="10"/>
      <c r="J67" s="4"/>
    </row>
    <row r="68" spans="2:10">
      <c r="B68" s="12">
        <f t="shared" si="1"/>
        <v>64</v>
      </c>
      <c r="C68" s="12" t="s">
        <v>121</v>
      </c>
      <c r="D68" s="48" t="s">
        <v>240</v>
      </c>
      <c r="E68" s="4"/>
      <c r="F68" s="58"/>
      <c r="G68" s="6"/>
      <c r="H68" s="72"/>
      <c r="I68" s="10"/>
      <c r="J68" s="4"/>
    </row>
    <row r="69" spans="2:10">
      <c r="B69" s="13">
        <f t="shared" si="1"/>
        <v>65</v>
      </c>
      <c r="C69" s="13" t="s">
        <v>121</v>
      </c>
      <c r="D69" s="48" t="s">
        <v>240</v>
      </c>
      <c r="E69" s="4"/>
      <c r="F69" s="58"/>
      <c r="G69" s="6"/>
      <c r="H69" s="72"/>
      <c r="I69" s="10"/>
      <c r="J69" s="4"/>
    </row>
    <row r="70" spans="2:10">
      <c r="B70" s="12">
        <f t="shared" si="1"/>
        <v>66</v>
      </c>
      <c r="C70" s="12" t="s">
        <v>122</v>
      </c>
      <c r="D70" s="48" t="s">
        <v>240</v>
      </c>
      <c r="E70" s="4"/>
      <c r="F70" s="58"/>
      <c r="G70" s="6"/>
      <c r="H70" s="72"/>
      <c r="I70" s="10"/>
      <c r="J70" s="4"/>
    </row>
    <row r="71" spans="2:10">
      <c r="B71" s="12">
        <f t="shared" si="1"/>
        <v>67</v>
      </c>
      <c r="C71" s="12" t="s">
        <v>122</v>
      </c>
      <c r="D71" s="48" t="s">
        <v>240</v>
      </c>
      <c r="E71" s="4"/>
      <c r="F71" s="58"/>
      <c r="G71" s="6"/>
      <c r="H71" s="72"/>
      <c r="I71" s="10"/>
      <c r="J71" s="4"/>
    </row>
    <row r="72" spans="2:10">
      <c r="B72" s="12">
        <f t="shared" si="1"/>
        <v>68</v>
      </c>
      <c r="C72" s="12" t="s">
        <v>122</v>
      </c>
      <c r="D72" s="48" t="s">
        <v>240</v>
      </c>
      <c r="E72" s="4"/>
      <c r="F72" s="67"/>
      <c r="G72" s="67"/>
      <c r="H72" s="72"/>
      <c r="I72" s="68"/>
      <c r="J72" s="4"/>
    </row>
    <row r="73" spans="2:10">
      <c r="B73" s="12">
        <f t="shared" ref="B73:B94" si="2">B72+1</f>
        <v>69</v>
      </c>
      <c r="C73" s="12" t="s">
        <v>122</v>
      </c>
      <c r="D73" s="48" t="s">
        <v>240</v>
      </c>
      <c r="E73" s="4"/>
      <c r="F73" s="6"/>
      <c r="G73" s="6"/>
      <c r="H73" s="10"/>
      <c r="I73" s="10"/>
      <c r="J73" s="4"/>
    </row>
    <row r="74" spans="2:10">
      <c r="B74" s="12">
        <f t="shared" si="2"/>
        <v>70</v>
      </c>
      <c r="C74" s="12" t="s">
        <v>122</v>
      </c>
      <c r="D74" s="48" t="s">
        <v>240</v>
      </c>
      <c r="E74" s="4"/>
      <c r="F74" s="6"/>
      <c r="G74" s="6"/>
      <c r="H74" s="10"/>
      <c r="I74" s="10"/>
      <c r="J74" s="4"/>
    </row>
    <row r="75" spans="2:10">
      <c r="B75" s="12">
        <f t="shared" si="2"/>
        <v>71</v>
      </c>
      <c r="C75" s="12" t="s">
        <v>123</v>
      </c>
      <c r="D75" s="48" t="s">
        <v>240</v>
      </c>
      <c r="E75" s="4"/>
      <c r="F75" s="60"/>
      <c r="G75" s="6"/>
      <c r="H75" s="10"/>
      <c r="I75" s="10"/>
      <c r="J75" s="4"/>
    </row>
    <row r="76" spans="2:10">
      <c r="B76" s="12">
        <f t="shared" si="2"/>
        <v>72</v>
      </c>
      <c r="C76" s="12" t="s">
        <v>123</v>
      </c>
      <c r="D76" s="48" t="s">
        <v>240</v>
      </c>
      <c r="E76" s="4"/>
      <c r="F76" s="6"/>
      <c r="G76" s="6"/>
      <c r="H76" s="10"/>
      <c r="I76" s="10"/>
      <c r="J76" s="4"/>
    </row>
    <row r="77" spans="2:10">
      <c r="B77" s="12">
        <f t="shared" si="2"/>
        <v>73</v>
      </c>
      <c r="C77" s="12" t="s">
        <v>123</v>
      </c>
      <c r="D77" s="48" t="s">
        <v>240</v>
      </c>
      <c r="E77" s="4"/>
      <c r="F77" s="6"/>
      <c r="G77" s="6"/>
      <c r="H77" s="10"/>
      <c r="I77" s="10"/>
      <c r="J77" s="4"/>
    </row>
    <row r="78" spans="2:10">
      <c r="B78" s="12">
        <f t="shared" si="2"/>
        <v>74</v>
      </c>
      <c r="C78" s="12" t="s">
        <v>123</v>
      </c>
      <c r="D78" s="48" t="s">
        <v>240</v>
      </c>
      <c r="E78" s="4"/>
      <c r="F78" s="6"/>
      <c r="G78" s="6"/>
      <c r="H78" s="10"/>
      <c r="I78" s="10"/>
      <c r="J78" s="4"/>
    </row>
    <row r="79" spans="2:10">
      <c r="B79" s="12">
        <f t="shared" si="2"/>
        <v>75</v>
      </c>
      <c r="C79" s="12" t="s">
        <v>123</v>
      </c>
      <c r="D79" s="48" t="s">
        <v>240</v>
      </c>
      <c r="E79" s="4"/>
      <c r="F79" s="6"/>
      <c r="G79" s="6"/>
      <c r="H79" s="10"/>
      <c r="I79" s="10"/>
      <c r="J79" s="4"/>
    </row>
    <row r="80" spans="2:10">
      <c r="B80" s="12">
        <f t="shared" si="2"/>
        <v>76</v>
      </c>
      <c r="C80" s="12" t="s">
        <v>124</v>
      </c>
      <c r="D80" s="48" t="s">
        <v>240</v>
      </c>
      <c r="E80" s="4"/>
      <c r="F80" s="6"/>
      <c r="G80" s="6"/>
      <c r="H80" s="10"/>
      <c r="I80" s="10"/>
      <c r="J80" s="4"/>
    </row>
    <row r="81" spans="2:10">
      <c r="B81" s="12">
        <f t="shared" si="2"/>
        <v>77</v>
      </c>
      <c r="C81" s="12" t="s">
        <v>124</v>
      </c>
      <c r="D81" s="48" t="s">
        <v>240</v>
      </c>
      <c r="E81" s="4"/>
      <c r="F81" s="6"/>
      <c r="G81" s="6"/>
      <c r="H81" s="10"/>
      <c r="I81" s="10"/>
      <c r="J81" s="4"/>
    </row>
    <row r="82" spans="2:10">
      <c r="B82" s="12">
        <f t="shared" si="2"/>
        <v>78</v>
      </c>
      <c r="C82" s="12" t="s">
        <v>124</v>
      </c>
      <c r="D82" s="48" t="s">
        <v>240</v>
      </c>
      <c r="E82" s="4"/>
      <c r="F82" s="6"/>
      <c r="G82" s="6"/>
      <c r="H82" s="10"/>
      <c r="I82" s="10"/>
      <c r="J82" s="4"/>
    </row>
    <row r="83" spans="2:10">
      <c r="B83" s="12">
        <f t="shared" si="2"/>
        <v>79</v>
      </c>
      <c r="C83" s="12" t="s">
        <v>124</v>
      </c>
      <c r="D83" s="48" t="s">
        <v>240</v>
      </c>
      <c r="E83" s="4"/>
      <c r="F83" s="6"/>
      <c r="G83" s="6"/>
      <c r="H83" s="10"/>
      <c r="I83" s="10"/>
      <c r="J83" s="4"/>
    </row>
    <row r="84" spans="2:10">
      <c r="B84" s="12">
        <f t="shared" si="2"/>
        <v>80</v>
      </c>
      <c r="C84" s="12" t="s">
        <v>124</v>
      </c>
      <c r="D84" s="48" t="s">
        <v>240</v>
      </c>
      <c r="E84" s="4"/>
      <c r="F84" s="6"/>
      <c r="G84" s="6"/>
      <c r="H84" s="10"/>
      <c r="I84" s="10"/>
      <c r="J84" s="4"/>
    </row>
    <row r="85" spans="2:10">
      <c r="B85" s="12">
        <f t="shared" si="2"/>
        <v>81</v>
      </c>
      <c r="C85" s="12" t="s">
        <v>125</v>
      </c>
      <c r="D85" s="48" t="s">
        <v>240</v>
      </c>
      <c r="E85" s="4"/>
      <c r="F85" s="6"/>
      <c r="G85" s="6"/>
      <c r="H85" s="10"/>
      <c r="I85" s="10"/>
      <c r="J85" s="4"/>
    </row>
    <row r="86" spans="2:10">
      <c r="B86" s="12">
        <f t="shared" si="2"/>
        <v>82</v>
      </c>
      <c r="C86" s="12" t="s">
        <v>125</v>
      </c>
      <c r="D86" s="48" t="s">
        <v>240</v>
      </c>
      <c r="E86" s="4"/>
      <c r="F86" s="6"/>
      <c r="G86" s="6"/>
      <c r="H86" s="10"/>
      <c r="I86" s="10"/>
      <c r="J86" s="4"/>
    </row>
    <row r="87" spans="2:10">
      <c r="B87" s="12">
        <f t="shared" si="2"/>
        <v>83</v>
      </c>
      <c r="C87" s="12" t="s">
        <v>125</v>
      </c>
      <c r="D87" s="48" t="s">
        <v>240</v>
      </c>
      <c r="E87" s="4"/>
      <c r="F87" s="6"/>
      <c r="G87" s="6"/>
      <c r="H87" s="10"/>
      <c r="I87" s="10"/>
      <c r="J87" s="4"/>
    </row>
    <row r="88" spans="2:10">
      <c r="B88" s="12">
        <f t="shared" si="2"/>
        <v>84</v>
      </c>
      <c r="C88" s="12" t="s">
        <v>125</v>
      </c>
      <c r="D88" s="48" t="s">
        <v>240</v>
      </c>
      <c r="E88" s="4"/>
      <c r="F88" s="6"/>
      <c r="G88" s="6"/>
      <c r="H88" s="10"/>
      <c r="I88" s="10"/>
      <c r="J88" s="4"/>
    </row>
    <row r="89" spans="2:10">
      <c r="B89" s="12">
        <f t="shared" si="2"/>
        <v>85</v>
      </c>
      <c r="C89" s="12" t="s">
        <v>125</v>
      </c>
      <c r="D89" s="48" t="s">
        <v>240</v>
      </c>
      <c r="E89" s="4"/>
      <c r="F89" s="6"/>
      <c r="G89" s="6"/>
      <c r="H89" s="10"/>
      <c r="I89" s="10"/>
      <c r="J89" s="4"/>
    </row>
    <row r="90" spans="2:10">
      <c r="B90" s="12">
        <f t="shared" si="2"/>
        <v>86</v>
      </c>
      <c r="C90" s="12" t="s">
        <v>125</v>
      </c>
      <c r="D90" s="48" t="s">
        <v>240</v>
      </c>
      <c r="E90" s="4"/>
      <c r="F90" s="6"/>
      <c r="G90" s="6"/>
      <c r="H90" s="10"/>
      <c r="I90" s="10"/>
      <c r="J90" s="4"/>
    </row>
    <row r="91" spans="2:10">
      <c r="B91" s="12">
        <f t="shared" si="2"/>
        <v>87</v>
      </c>
      <c r="C91" s="12" t="s">
        <v>125</v>
      </c>
      <c r="D91" s="48" t="s">
        <v>240</v>
      </c>
      <c r="E91" s="4"/>
      <c r="F91" s="6"/>
      <c r="G91" s="6"/>
      <c r="H91" s="10"/>
      <c r="I91" s="10"/>
      <c r="J91" s="4"/>
    </row>
    <row r="92" spans="2:10">
      <c r="B92" s="12">
        <f t="shared" si="2"/>
        <v>88</v>
      </c>
      <c r="C92" s="12" t="s">
        <v>125</v>
      </c>
      <c r="D92" s="48" t="s">
        <v>240</v>
      </c>
      <c r="E92" s="4"/>
      <c r="F92" s="6"/>
      <c r="G92" s="6"/>
      <c r="H92" s="10"/>
      <c r="I92" s="10"/>
      <c r="J92" s="4"/>
    </row>
    <row r="93" spans="2:10">
      <c r="B93" s="12">
        <f t="shared" si="2"/>
        <v>89</v>
      </c>
      <c r="C93" s="12" t="s">
        <v>125</v>
      </c>
      <c r="D93" s="48" t="s">
        <v>240</v>
      </c>
      <c r="E93" s="4"/>
      <c r="F93" s="6"/>
      <c r="G93" s="6"/>
      <c r="H93" s="10"/>
      <c r="I93" s="10"/>
      <c r="J93" s="4"/>
    </row>
    <row r="94" spans="2:10">
      <c r="B94" s="12">
        <f t="shared" si="2"/>
        <v>90</v>
      </c>
      <c r="C94" s="12" t="s">
        <v>125</v>
      </c>
      <c r="D94" s="48" t="s">
        <v>240</v>
      </c>
      <c r="E94" s="4"/>
      <c r="F94" s="6"/>
      <c r="G94" s="6"/>
      <c r="H94" s="10"/>
      <c r="I94" s="10"/>
      <c r="J94" s="4"/>
    </row>
    <row r="95" spans="2:10">
      <c r="B95" s="4"/>
      <c r="C95" s="4"/>
      <c r="D95" s="4"/>
      <c r="E95" s="4"/>
      <c r="F95" s="6"/>
      <c r="G95" s="6"/>
      <c r="H95" s="10"/>
      <c r="I95" s="10"/>
      <c r="J95" s="4"/>
    </row>
    <row r="96" spans="2:10">
      <c r="B96" s="4"/>
      <c r="C96" s="4"/>
      <c r="D96" s="4"/>
      <c r="E96" s="4"/>
      <c r="F96" s="6"/>
      <c r="G96" s="6"/>
      <c r="H96" s="10"/>
      <c r="I96" s="10"/>
      <c r="J96" s="4"/>
    </row>
    <row r="97" spans="2:10">
      <c r="B97" s="4"/>
      <c r="C97" s="4"/>
      <c r="D97" s="4"/>
      <c r="E97" s="4"/>
      <c r="F97" s="6"/>
      <c r="G97" s="6"/>
      <c r="H97" s="10"/>
      <c r="I97" s="10"/>
      <c r="J97" s="4"/>
    </row>
    <row r="98" spans="2:10">
      <c r="B98" s="4"/>
      <c r="C98" s="4"/>
      <c r="D98" s="4"/>
      <c r="E98" s="4"/>
      <c r="F98" s="6"/>
      <c r="G98" s="6"/>
      <c r="H98" s="10"/>
      <c r="I98" s="10"/>
      <c r="J98" s="4"/>
    </row>
    <row r="99" spans="2:10">
      <c r="B99" s="4"/>
      <c r="C99" s="4"/>
      <c r="D99" s="4"/>
      <c r="E99" s="4"/>
      <c r="F99" s="6"/>
      <c r="G99" s="6"/>
      <c r="H99" s="10"/>
      <c r="I99" s="10"/>
      <c r="J99" s="4"/>
    </row>
    <row r="100" spans="2:10">
      <c r="B100" s="4"/>
      <c r="C100" s="4"/>
      <c r="D100" s="4"/>
      <c r="E100" s="4"/>
      <c r="F100" s="6"/>
      <c r="G100" s="6"/>
      <c r="H100" s="10"/>
      <c r="I100" s="10"/>
      <c r="J100" s="4"/>
    </row>
    <row r="101" spans="2:10">
      <c r="B101" s="4"/>
      <c r="C101" s="4"/>
      <c r="D101" s="4"/>
      <c r="E101" s="4"/>
      <c r="F101" s="6"/>
      <c r="G101" s="6"/>
      <c r="H101" s="10"/>
      <c r="I101" s="10"/>
      <c r="J101" s="4"/>
    </row>
    <row r="102" spans="2:10">
      <c r="B102" s="4"/>
      <c r="C102" s="4"/>
      <c r="D102" s="4"/>
      <c r="E102" s="4"/>
      <c r="F102" s="6"/>
      <c r="G102" s="6"/>
      <c r="H102" s="10"/>
      <c r="I102" s="10"/>
      <c r="J102" s="4"/>
    </row>
    <row r="103" spans="2:10">
      <c r="B103" s="4"/>
      <c r="C103" s="4"/>
      <c r="D103" s="4"/>
      <c r="E103" s="4"/>
      <c r="F103" s="6"/>
      <c r="G103" s="6"/>
      <c r="H103" s="10"/>
      <c r="I103" s="10"/>
      <c r="J103" s="4"/>
    </row>
    <row r="104" spans="2:10">
      <c r="F104" s="58"/>
      <c r="G104" s="6"/>
      <c r="H104" s="10"/>
      <c r="I104" s="10"/>
    </row>
    <row r="105" spans="2:10">
      <c r="F105" s="58"/>
      <c r="G105" s="6"/>
      <c r="H105" s="10"/>
      <c r="I105" s="10"/>
    </row>
    <row r="106" spans="2:10">
      <c r="F106" s="58"/>
      <c r="G106" s="6"/>
      <c r="H106" s="10"/>
      <c r="I106" s="10"/>
    </row>
    <row r="107" spans="2:10">
      <c r="F107" s="58"/>
      <c r="G107" s="6"/>
      <c r="H107" s="10"/>
      <c r="I107" s="10"/>
    </row>
    <row r="108" spans="2:10">
      <c r="F108" s="58"/>
      <c r="G108" s="6"/>
      <c r="H108" s="10"/>
      <c r="I108" s="10"/>
    </row>
    <row r="109" spans="2:10">
      <c r="F109" s="58"/>
      <c r="G109" s="6"/>
      <c r="H109" s="10"/>
      <c r="I109" s="10"/>
    </row>
    <row r="110" spans="2:10">
      <c r="F110" s="58"/>
      <c r="G110" s="52"/>
      <c r="H110" s="10"/>
      <c r="I110" s="10"/>
    </row>
    <row r="111" spans="2:10">
      <c r="F111" s="58"/>
      <c r="G111" s="6"/>
      <c r="H111" s="10"/>
      <c r="I111" s="10"/>
    </row>
    <row r="112" spans="2:10">
      <c r="F112" s="58"/>
      <c r="G112" s="52"/>
      <c r="H112" s="10"/>
      <c r="I112" s="10"/>
    </row>
    <row r="113" spans="6:9">
      <c r="F113" s="58"/>
      <c r="G113" s="6"/>
      <c r="H113" s="10"/>
      <c r="I113" s="10"/>
    </row>
    <row r="114" spans="6:9">
      <c r="F114" s="58"/>
      <c r="G114" s="6"/>
      <c r="H114" s="10"/>
      <c r="I114" s="10"/>
    </row>
    <row r="115" spans="6:9">
      <c r="F115" s="58"/>
      <c r="G115" s="6"/>
      <c r="H115" s="10"/>
      <c r="I115" s="10"/>
    </row>
    <row r="116" spans="6:9">
      <c r="F116" s="58"/>
      <c r="G116" s="6"/>
      <c r="H116" s="10"/>
      <c r="I116" s="10"/>
    </row>
    <row r="117" spans="6:9">
      <c r="F117" s="6"/>
      <c r="G117" s="6"/>
      <c r="H117" s="10"/>
      <c r="I117" s="10"/>
    </row>
    <row r="118" spans="6:9">
      <c r="F118" s="6"/>
      <c r="G118" s="6"/>
      <c r="H118" s="6"/>
      <c r="I118" s="6"/>
    </row>
    <row r="119" spans="6:9">
      <c r="F119" s="6"/>
      <c r="G119" s="6"/>
      <c r="H119" s="6"/>
      <c r="I119" s="6"/>
    </row>
    <row r="120" spans="6:9">
      <c r="F120" s="6"/>
      <c r="G120" s="6"/>
      <c r="H120" s="6"/>
      <c r="I120" s="6"/>
    </row>
    <row r="121" spans="6:9">
      <c r="F121" s="6"/>
      <c r="G121" s="6"/>
      <c r="H121" s="6"/>
      <c r="I121" s="6"/>
    </row>
    <row r="122" spans="6:9">
      <c r="F122" s="6"/>
      <c r="G122" s="6"/>
      <c r="H122" s="6"/>
      <c r="I122" s="6"/>
    </row>
    <row r="123" spans="6:9">
      <c r="F123" s="6"/>
      <c r="G123" s="6"/>
      <c r="H123" s="6"/>
      <c r="I123" s="6"/>
    </row>
    <row r="124" spans="6:9">
      <c r="F124" s="6"/>
      <c r="G124" s="6"/>
      <c r="H124" s="6"/>
      <c r="I124" s="6"/>
    </row>
    <row r="125" spans="6:9">
      <c r="F125" s="6"/>
      <c r="G125" s="6"/>
      <c r="H125" s="6"/>
      <c r="I125" s="6"/>
    </row>
    <row r="126" spans="6:9">
      <c r="F126" s="6"/>
      <c r="G126" s="6"/>
      <c r="H126" s="6"/>
      <c r="I126" s="6"/>
    </row>
    <row r="127" spans="6:9">
      <c r="F127" s="6"/>
      <c r="G127" s="6"/>
      <c r="H127" s="6"/>
      <c r="I127" s="6"/>
    </row>
    <row r="128" spans="6:9">
      <c r="F128" s="6"/>
      <c r="G128" s="6"/>
      <c r="H128" s="6"/>
      <c r="I128" s="6"/>
    </row>
    <row r="129" spans="6:9">
      <c r="F129" s="6"/>
      <c r="G129" s="6"/>
      <c r="H129" s="6"/>
      <c r="I129" s="6"/>
    </row>
    <row r="130" spans="6:9">
      <c r="F130" s="6"/>
      <c r="G130" s="6"/>
      <c r="H130" s="6"/>
      <c r="I130" s="6"/>
    </row>
    <row r="131" spans="6:9">
      <c r="F131" s="6"/>
      <c r="G131" s="6"/>
      <c r="H131" s="6"/>
      <c r="I131" s="6"/>
    </row>
    <row r="132" spans="6:9">
      <c r="F132" s="6"/>
      <c r="G132" s="6"/>
      <c r="H132" s="6"/>
      <c r="I132" s="6"/>
    </row>
    <row r="133" spans="6:9">
      <c r="F133" s="6"/>
      <c r="G133" s="6"/>
      <c r="H133" s="6"/>
      <c r="I133" s="6"/>
    </row>
    <row r="134" spans="6:9">
      <c r="F134" s="6"/>
      <c r="G134" s="6"/>
      <c r="H134" s="6"/>
      <c r="I134" s="6"/>
    </row>
    <row r="135" spans="6:9">
      <c r="F135" s="6"/>
      <c r="G135" s="6"/>
      <c r="H135" s="6"/>
      <c r="I135" s="6"/>
    </row>
    <row r="136" spans="6:9">
      <c r="F136" s="6"/>
      <c r="G136" s="6"/>
      <c r="H136" s="6"/>
      <c r="I136" s="6"/>
    </row>
    <row r="137" spans="6:9">
      <c r="F137" s="6"/>
      <c r="G137" s="6"/>
      <c r="H137" s="6"/>
      <c r="I137" s="6"/>
    </row>
    <row r="138" spans="6:9">
      <c r="F138" s="6"/>
      <c r="G138" s="6"/>
      <c r="H138" s="6"/>
      <c r="I138" s="6"/>
    </row>
    <row r="139" spans="6:9">
      <c r="F139" s="6"/>
      <c r="G139" s="6"/>
      <c r="H139" s="6"/>
      <c r="I139" s="6"/>
    </row>
    <row r="140" spans="6:9">
      <c r="F140" s="6"/>
      <c r="G140" s="6"/>
      <c r="H140" s="6"/>
      <c r="I140" s="6"/>
    </row>
    <row r="141" spans="6:9">
      <c r="F141" s="6"/>
      <c r="G141" s="6"/>
      <c r="H141" s="6"/>
      <c r="I141" s="6"/>
    </row>
    <row r="142" spans="6:9">
      <c r="F142" s="6"/>
      <c r="G142" s="6"/>
      <c r="H142" s="6"/>
      <c r="I142" s="6"/>
    </row>
    <row r="143" spans="6:9">
      <c r="F143" s="6"/>
      <c r="G143" s="6"/>
      <c r="H143" s="6"/>
      <c r="I143" s="6"/>
    </row>
    <row r="144" spans="6:9">
      <c r="F144" s="6"/>
      <c r="G144" s="6"/>
      <c r="H144" s="6"/>
      <c r="I144" s="6"/>
    </row>
    <row r="145" spans="6:9">
      <c r="F145" s="6"/>
      <c r="G145" s="6"/>
      <c r="H145" s="6"/>
      <c r="I145" s="6"/>
    </row>
    <row r="146" spans="6:9">
      <c r="F146" s="6"/>
      <c r="G146" s="6"/>
      <c r="H146" s="6"/>
      <c r="I146" s="6"/>
    </row>
    <row r="147" spans="6:9">
      <c r="F147" s="6"/>
      <c r="G147" s="6"/>
      <c r="H147" s="6"/>
      <c r="I147" s="6"/>
    </row>
    <row r="148" spans="6:9">
      <c r="F148" s="6"/>
      <c r="G148" s="6"/>
      <c r="H148" s="6"/>
      <c r="I148" s="6"/>
    </row>
    <row r="149" spans="6:9">
      <c r="F149" s="6"/>
      <c r="G149" s="6"/>
      <c r="H149" s="6"/>
      <c r="I149" s="6"/>
    </row>
    <row r="150" spans="6:9">
      <c r="F150" s="6"/>
      <c r="G150" s="6"/>
      <c r="H150" s="6"/>
      <c r="I150" s="6"/>
    </row>
    <row r="151" spans="6:9">
      <c r="F151" s="6"/>
      <c r="G151" s="6"/>
      <c r="H151" s="6"/>
      <c r="I151" s="6"/>
    </row>
    <row r="152" spans="6:9">
      <c r="F152" s="6"/>
      <c r="G152" s="6"/>
      <c r="H152" s="6"/>
      <c r="I152" s="6"/>
    </row>
    <row r="153" spans="6:9">
      <c r="F153" s="6"/>
      <c r="G153" s="6"/>
      <c r="H153" s="6"/>
      <c r="I153" s="6"/>
    </row>
    <row r="154" spans="6:9">
      <c r="F154" s="6"/>
      <c r="G154" s="6"/>
      <c r="H154" s="6"/>
      <c r="I154" s="6"/>
    </row>
    <row r="155" spans="6:9">
      <c r="F155" s="6"/>
      <c r="G155" s="6"/>
      <c r="H155" s="6"/>
      <c r="I155" s="6"/>
    </row>
    <row r="156" spans="6:9">
      <c r="F156" s="6"/>
      <c r="G156" s="6"/>
      <c r="H156" s="6"/>
      <c r="I156" s="6"/>
    </row>
    <row r="157" spans="6:9">
      <c r="F157" s="6"/>
      <c r="G157" s="6"/>
      <c r="H157" s="6"/>
      <c r="I157" s="6"/>
    </row>
    <row r="158" spans="6:9">
      <c r="F158" s="6"/>
      <c r="G158" s="6"/>
      <c r="H158" s="6"/>
      <c r="I158" s="6"/>
    </row>
    <row r="159" spans="6:9">
      <c r="F159" s="6"/>
      <c r="G159" s="6"/>
      <c r="H159" s="6"/>
      <c r="I159" s="6"/>
    </row>
    <row r="160" spans="6:9">
      <c r="F160" s="6"/>
      <c r="G160" s="6"/>
      <c r="H160" s="6"/>
      <c r="I160" s="6"/>
    </row>
    <row r="161" spans="6:9">
      <c r="F161" s="6"/>
      <c r="G161" s="6"/>
      <c r="H161" s="6"/>
      <c r="I161" s="6"/>
    </row>
    <row r="162" spans="6:9">
      <c r="F162" s="6"/>
      <c r="G162" s="6"/>
      <c r="H162" s="6"/>
      <c r="I162" s="6"/>
    </row>
    <row r="163" spans="6:9">
      <c r="F163" s="6"/>
      <c r="G163" s="6"/>
      <c r="H163" s="6"/>
      <c r="I163" s="6"/>
    </row>
    <row r="164" spans="6:9">
      <c r="F164" s="6"/>
      <c r="G164" s="6"/>
      <c r="H164" s="6"/>
      <c r="I164" s="6"/>
    </row>
    <row r="165" spans="6:9">
      <c r="F165" s="6"/>
      <c r="G165" s="6"/>
      <c r="H165" s="6"/>
      <c r="I165" s="6"/>
    </row>
    <row r="166" spans="6:9">
      <c r="F166" s="6"/>
      <c r="G166" s="6"/>
      <c r="H166" s="6"/>
      <c r="I166" s="6"/>
    </row>
    <row r="167" spans="6:9">
      <c r="F167" s="6"/>
      <c r="G167" s="6"/>
      <c r="H167" s="6"/>
      <c r="I167" s="6"/>
    </row>
    <row r="168" spans="6:9">
      <c r="F168" s="6"/>
      <c r="G168" s="6"/>
      <c r="H168" s="6"/>
      <c r="I168" s="6"/>
    </row>
    <row r="169" spans="6:9">
      <c r="F169" s="6"/>
      <c r="G169" s="6"/>
      <c r="H169" s="6"/>
      <c r="I169" s="6"/>
    </row>
    <row r="170" spans="6:9">
      <c r="F170" s="6"/>
      <c r="G170" s="6"/>
      <c r="H170" s="6"/>
      <c r="I170" s="6"/>
    </row>
    <row r="171" spans="6:9">
      <c r="F171" s="6"/>
      <c r="G171" s="6"/>
      <c r="H171" s="6"/>
      <c r="I171" s="6"/>
    </row>
    <row r="172" spans="6:9">
      <c r="F172" s="6"/>
      <c r="G172" s="6"/>
      <c r="H172" s="6"/>
      <c r="I172" s="6"/>
    </row>
    <row r="173" spans="6:9">
      <c r="F173" s="6"/>
      <c r="G173" s="6"/>
      <c r="H173" s="6"/>
      <c r="I173" s="6"/>
    </row>
    <row r="174" spans="6:9">
      <c r="F174" s="6"/>
      <c r="G174" s="6"/>
      <c r="H174" s="6"/>
      <c r="I174" s="6"/>
    </row>
    <row r="175" spans="6:9">
      <c r="F175" s="6"/>
      <c r="G175" s="6"/>
      <c r="H175" s="6"/>
      <c r="I175" s="6"/>
    </row>
    <row r="176" spans="6:9">
      <c r="F176" s="6"/>
      <c r="G176" s="6"/>
      <c r="H176" s="6"/>
      <c r="I176" s="6"/>
    </row>
    <row r="177" spans="6:9">
      <c r="F177" s="6"/>
      <c r="G177" s="6"/>
      <c r="H177" s="6"/>
      <c r="I177" s="6"/>
    </row>
    <row r="178" spans="6:9">
      <c r="F178" s="6"/>
      <c r="G178" s="6"/>
      <c r="H178" s="6"/>
      <c r="I178" s="6"/>
    </row>
    <row r="179" spans="6:9">
      <c r="F179" s="6"/>
      <c r="G179" s="6"/>
      <c r="H179" s="6"/>
      <c r="I179" s="6"/>
    </row>
    <row r="180" spans="6:9">
      <c r="F180" s="6"/>
      <c r="G180" s="6"/>
      <c r="H180" s="6"/>
      <c r="I180" s="6"/>
    </row>
    <row r="181" spans="6:9">
      <c r="F181" s="6"/>
      <c r="G181" s="6"/>
      <c r="H181" s="6"/>
      <c r="I181" s="6"/>
    </row>
    <row r="182" spans="6:9">
      <c r="F182" s="6"/>
      <c r="G182" s="6"/>
      <c r="H182" s="6"/>
      <c r="I182" s="6"/>
    </row>
    <row r="183" spans="6:9">
      <c r="F183" s="6"/>
      <c r="G183" s="6"/>
      <c r="H183" s="6"/>
      <c r="I183" s="6"/>
    </row>
    <row r="184" spans="6:9">
      <c r="F184" s="6"/>
      <c r="G184" s="6"/>
      <c r="H184" s="6"/>
      <c r="I184" s="6"/>
    </row>
    <row r="185" spans="6:9">
      <c r="F185" s="6"/>
      <c r="G185" s="6"/>
      <c r="H185" s="6"/>
      <c r="I185" s="6"/>
    </row>
    <row r="186" spans="6:9">
      <c r="F186" s="6"/>
      <c r="G186" s="6"/>
      <c r="H186" s="6"/>
      <c r="I186" s="6"/>
    </row>
    <row r="187" spans="6:9">
      <c r="F187" s="6"/>
      <c r="G187" s="6"/>
      <c r="H187" s="6"/>
      <c r="I187" s="6"/>
    </row>
    <row r="188" spans="6:9">
      <c r="F188" s="6"/>
      <c r="G188" s="6"/>
      <c r="H188" s="6"/>
      <c r="I188" s="6"/>
    </row>
    <row r="189" spans="6:9">
      <c r="F189" s="6"/>
      <c r="G189" s="6"/>
      <c r="H189" s="6"/>
      <c r="I189" s="6"/>
    </row>
    <row r="190" spans="6:9">
      <c r="F190" s="6"/>
      <c r="G190" s="6"/>
      <c r="H190" s="6"/>
      <c r="I190" s="6"/>
    </row>
    <row r="191" spans="6:9">
      <c r="F191" s="6"/>
      <c r="G191" s="6"/>
      <c r="H191" s="6"/>
      <c r="I191" s="6"/>
    </row>
    <row r="192" spans="6:9">
      <c r="F192" s="6"/>
      <c r="G192" s="6"/>
      <c r="H192" s="6"/>
      <c r="I192" s="6"/>
    </row>
    <row r="193" spans="6:9">
      <c r="F193" s="6"/>
      <c r="G193" s="6"/>
      <c r="H193" s="6"/>
      <c r="I193" s="6"/>
    </row>
    <row r="194" spans="6:9">
      <c r="F194" s="6"/>
      <c r="G194" s="6"/>
      <c r="H194" s="6"/>
      <c r="I194" s="6"/>
    </row>
    <row r="195" spans="6:9">
      <c r="F195" s="6"/>
      <c r="G195" s="6"/>
      <c r="H195" s="6"/>
      <c r="I195" s="6"/>
    </row>
    <row r="196" spans="6:9">
      <c r="F196" s="6"/>
      <c r="G196" s="6"/>
      <c r="H196" s="6"/>
      <c r="I196" s="6"/>
    </row>
    <row r="197" spans="6:9">
      <c r="F197" s="6"/>
      <c r="G197" s="6"/>
      <c r="H197" s="6"/>
      <c r="I197" s="6"/>
    </row>
    <row r="198" spans="6:9">
      <c r="F198" s="6"/>
      <c r="G198" s="6"/>
      <c r="H198" s="6"/>
      <c r="I198" s="6"/>
    </row>
    <row r="199" spans="6:9">
      <c r="F199" s="6"/>
      <c r="G199" s="6"/>
      <c r="H199" s="6"/>
      <c r="I199" s="6"/>
    </row>
    <row r="200" spans="6:9">
      <c r="F200" s="6"/>
      <c r="G200" s="6"/>
      <c r="H200" s="6"/>
      <c r="I200" s="6"/>
    </row>
    <row r="201" spans="6:9">
      <c r="F201" s="6"/>
      <c r="G201" s="6"/>
      <c r="H201" s="6"/>
      <c r="I201" s="6"/>
    </row>
    <row r="202" spans="6:9">
      <c r="F202" s="6"/>
      <c r="G202" s="6"/>
      <c r="H202" s="6"/>
      <c r="I202" s="6"/>
    </row>
    <row r="203" spans="6:9">
      <c r="F203" s="6"/>
      <c r="G203" s="6"/>
      <c r="H203" s="6"/>
      <c r="I203" s="6"/>
    </row>
    <row r="204" spans="6:9">
      <c r="F204" s="6"/>
      <c r="G204" s="6"/>
      <c r="H204" s="6"/>
      <c r="I204" s="6"/>
    </row>
    <row r="205" spans="6:9">
      <c r="F205" s="6"/>
      <c r="G205" s="6"/>
      <c r="H205" s="6"/>
      <c r="I205" s="6"/>
    </row>
    <row r="206" spans="6:9">
      <c r="F206" s="6"/>
      <c r="G206" s="6"/>
      <c r="H206" s="6"/>
      <c r="I206" s="6"/>
    </row>
    <row r="207" spans="6:9">
      <c r="F207" s="6"/>
      <c r="G207" s="6"/>
      <c r="H207" s="6"/>
      <c r="I207" s="6"/>
    </row>
    <row r="208" spans="6:9">
      <c r="F208" s="6"/>
      <c r="G208" s="6"/>
      <c r="H208" s="6"/>
      <c r="I208" s="6"/>
    </row>
    <row r="209" spans="6:9">
      <c r="F209" s="6"/>
      <c r="G209" s="6"/>
      <c r="H209" s="6"/>
      <c r="I209" s="6"/>
    </row>
    <row r="210" spans="6:9">
      <c r="F210" s="6"/>
      <c r="G210" s="6"/>
      <c r="H210" s="6"/>
      <c r="I210" s="6"/>
    </row>
    <row r="211" spans="6:9">
      <c r="F211" s="6"/>
      <c r="G211" s="6"/>
      <c r="H211" s="6"/>
      <c r="I211" s="6"/>
    </row>
    <row r="212" spans="6:9">
      <c r="F212" s="6"/>
      <c r="G212" s="6"/>
      <c r="H212" s="6"/>
      <c r="I212" s="6"/>
    </row>
    <row r="213" spans="6:9">
      <c r="F213" s="6"/>
      <c r="G213" s="6"/>
      <c r="H213" s="6"/>
      <c r="I213" s="6"/>
    </row>
    <row r="214" spans="6:9">
      <c r="F214" s="6"/>
      <c r="G214" s="6"/>
      <c r="H214" s="6"/>
      <c r="I214" s="6"/>
    </row>
    <row r="215" spans="6:9">
      <c r="F215" s="6"/>
      <c r="G215" s="6"/>
      <c r="H215" s="6"/>
      <c r="I215" s="6"/>
    </row>
    <row r="216" spans="6:9">
      <c r="F216" s="6"/>
      <c r="G216" s="6"/>
      <c r="H216" s="6"/>
      <c r="I216" s="6"/>
    </row>
    <row r="217" spans="6:9">
      <c r="F217" s="6"/>
      <c r="G217" s="6"/>
      <c r="H217" s="6"/>
      <c r="I217" s="6"/>
    </row>
    <row r="218" spans="6:9">
      <c r="F218" s="6"/>
      <c r="G218" s="6"/>
      <c r="H218" s="6"/>
      <c r="I218" s="6"/>
    </row>
    <row r="219" spans="6:9">
      <c r="F219" s="6"/>
      <c r="G219" s="6"/>
      <c r="H219" s="6"/>
      <c r="I219" s="6"/>
    </row>
    <row r="220" spans="6:9">
      <c r="F220" s="6"/>
      <c r="G220" s="6"/>
      <c r="H220" s="6"/>
      <c r="I220" s="6"/>
    </row>
    <row r="221" spans="6:9">
      <c r="F221" s="6"/>
      <c r="G221" s="6"/>
      <c r="H221" s="6"/>
      <c r="I221" s="6"/>
    </row>
    <row r="222" spans="6:9">
      <c r="F222" s="6"/>
      <c r="G222" s="6"/>
      <c r="H222" s="6"/>
      <c r="I222" s="6"/>
    </row>
    <row r="223" spans="6:9">
      <c r="F223" s="6"/>
      <c r="G223" s="6"/>
      <c r="H223" s="6"/>
      <c r="I223" s="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EAAF7-3DF2-4B9F-880F-9745A717C789}">
  <sheetPr>
    <tabColor rgb="FF00CC66"/>
    <pageSetUpPr fitToPage="1"/>
  </sheetPr>
  <dimension ref="A2:D27"/>
  <sheetViews>
    <sheetView showGridLines="0" zoomScale="70" zoomScaleNormal="70" workbookViewId="0">
      <selection activeCell="C6" sqref="C6"/>
    </sheetView>
  </sheetViews>
  <sheetFormatPr defaultRowHeight="15"/>
  <cols>
    <col min="1" max="1" width="4.85546875" customWidth="1"/>
    <col min="2" max="2" width="19.5703125" customWidth="1"/>
    <col min="3" max="3" width="46.140625" customWidth="1"/>
    <col min="4" max="4" width="12.85546875" bestFit="1" customWidth="1"/>
  </cols>
  <sheetData>
    <row r="2" spans="2:4" ht="23.25">
      <c r="B2" s="93" t="s">
        <v>24</v>
      </c>
    </row>
    <row r="4" spans="2:4">
      <c r="B4" s="3" t="s">
        <v>25</v>
      </c>
      <c r="C4" s="3" t="str">
        <f>'Quotation (Family)'!B13</f>
        <v>A</v>
      </c>
    </row>
    <row r="5" spans="2:4">
      <c r="B5" s="3" t="s">
        <v>26</v>
      </c>
      <c r="C5" s="202">
        <f>'Quotation (Family)'!C7</f>
        <v>46204</v>
      </c>
    </row>
    <row r="6" spans="2:4">
      <c r="B6" s="3" t="s">
        <v>27</v>
      </c>
      <c r="C6" s="198">
        <v>46204</v>
      </c>
    </row>
    <row r="7" spans="2:4">
      <c r="B7" s="3" t="s">
        <v>28</v>
      </c>
      <c r="C7" s="203">
        <f>C6+30</f>
        <v>46234</v>
      </c>
    </row>
    <row r="8" spans="2:4">
      <c r="D8" s="204" t="s">
        <v>379</v>
      </c>
    </row>
    <row r="9" spans="2:4" ht="15.75" thickBot="1">
      <c r="B9" s="205" t="s">
        <v>29</v>
      </c>
      <c r="C9" s="205" t="s">
        <v>30</v>
      </c>
      <c r="D9" s="205" t="s">
        <v>31</v>
      </c>
    </row>
    <row r="10" spans="2:4" ht="30.95" customHeight="1" thickTop="1">
      <c r="B10" s="206" t="str">
        <f>IF('Quotation (Family)'!B13=0,"",'Quotation (Family)'!B13)</f>
        <v>A</v>
      </c>
      <c r="C10" s="207" t="str">
        <f>IF($B10="","",'Quotation (Family)'!$J13 &amp; ", " &amp; VLOOKUP('Quotation (Family)'!$H13,'Countries &amp; Age-band'!$G$3:$J$56,4,0) &amp;", "&amp;IF('Quotation (Family)'!$I13="Y","WW inc.USA","WW exc.USA")&amp; IF('Quotation (Family)'!$O13="Nil","",", DED " &amp;'Quotation (Family)'!$O13)&amp; IF('Quotation (Family)'!$M13="Y", ", SEMI-PRIVATE RM (HK)","")&amp;IF('Quotation (Family)'!$R13="Y",", HIGH-COST COUNTRY","") &amp; IF('Quotation (Family)'!$W13="N","",", "&amp;'Quotation (Family)'!$W13) &amp; IF('Quotation (Family)'!$Z13="N","",", Dental") &amp; IF('Quotation (Family)'!$AC13="N","",", Optical"))</f>
        <v>Complete, R1, WW inc.USA, DED 2500, SEMI-PRIVATE RM (HK)</v>
      </c>
      <c r="D10" s="208">
        <f ca="1">'Quotation (Family)'!AE13</f>
        <v>15458.134</v>
      </c>
    </row>
    <row r="11" spans="2:4" ht="30.95" customHeight="1">
      <c r="B11" s="206" t="str">
        <f>IF('Quotation (Family)'!B14=0,"",'Quotation (Family)'!B14)</f>
        <v>B</v>
      </c>
      <c r="C11" s="207" t="str">
        <f>IF($B11="","",'Quotation (Family)'!$J14 &amp; ", " &amp; VLOOKUP('Quotation (Family)'!$H14,'Countries &amp; Age-band'!$G$3:$J$56,4,0) &amp;", "&amp;IF('Quotation (Family)'!$I14="Y","WW inc.USA","WW exc.USA")&amp; IF('Quotation (Family)'!$O14="Nil","",", DED " &amp;'Quotation (Family)'!$O14)&amp; IF('Quotation (Family)'!$M14="Y", ", SEMI-PRIVATE RM (HK)","")&amp;IF('Quotation (Family)'!$R14="Y",", HIGH-COST COUNTRY","") &amp; IF('Quotation (Family)'!$W14="N","",", "&amp;'Quotation (Family)'!$W14) &amp; IF('Quotation (Family)'!$Z14="N","",", Dental") &amp; IF('Quotation (Family)'!$AC14="N","",", Optical"))</f>
        <v>Complete, R1, WW inc.USA, DED 2500, SEMI-PRIVATE RM (HK)</v>
      </c>
      <c r="D11" s="208">
        <f ca="1">'Quotation (Family)'!AE14</f>
        <v>13743.973</v>
      </c>
    </row>
    <row r="12" spans="2:4" ht="30.95" customHeight="1">
      <c r="B12" s="206" t="str">
        <f>IF('Quotation (Family)'!B15=0,"",'Quotation (Family)'!B15)</f>
        <v>C</v>
      </c>
      <c r="C12" s="207" t="str">
        <f>IF($B12="","",'Quotation (Family)'!$J15 &amp; ", " &amp; VLOOKUP('Quotation (Family)'!$H15,'Countries &amp; Age-band'!$G$3:$J$56,4,0) &amp;", "&amp;IF('Quotation (Family)'!$I15="Y","WW inc.USA","WW exc.USA")&amp; IF('Quotation (Family)'!$O15="Nil","",", DED " &amp;'Quotation (Family)'!$O15)&amp; IF('Quotation (Family)'!$M15="Y", ", SEMI-PRIVATE RM (HK)","")&amp;IF('Quotation (Family)'!$R15="Y",", HIGH-COST COUNTRY","") &amp; IF('Quotation (Family)'!$W15="N","",", "&amp;'Quotation (Family)'!$W15) &amp; IF('Quotation (Family)'!$Z15="N","",", Dental") &amp; IF('Quotation (Family)'!$AC15="N","",", Optical"))</f>
        <v>Complete, R1, WW exc.USA, DED 2500, SEMI-PRIVATE RM (HK)</v>
      </c>
      <c r="D12" s="208">
        <f ca="1">'Quotation (Family)'!AE15</f>
        <v>4331.0832</v>
      </c>
    </row>
    <row r="13" spans="2:4" ht="30.95" customHeight="1">
      <c r="B13" s="206" t="str">
        <f>IF('Quotation (Family)'!B16=0,"",'Quotation (Family)'!B16)</f>
        <v>D</v>
      </c>
      <c r="C13" s="207" t="str">
        <f>IF($B13="","",'Quotation (Family)'!$J16 &amp; ", " &amp; VLOOKUP('Quotation (Family)'!$H16,'Countries &amp; Age-band'!$G$3:$J$56,4,0) &amp;", "&amp;IF('Quotation (Family)'!$I16="Y","WW inc.USA","WW exc.USA")&amp; IF('Quotation (Family)'!$O16="Nil","",", DED " &amp;'Quotation (Family)'!$O16)&amp; IF('Quotation (Family)'!$M16="Y", ", SEMI-PRIVATE RM (HK)","")&amp;IF('Quotation (Family)'!$R16="Y",", HIGH-COST COUNTRY","") &amp; IF('Quotation (Family)'!$W16="N","",", "&amp;'Quotation (Family)'!$W16) &amp; IF('Quotation (Family)'!$Z16="N","",", Dental") &amp; IF('Quotation (Family)'!$AC16="N","",", Optical"))</f>
        <v>Complete, R1, WW inc.USA, DED 2500, SEMI-PRIVATE RM (HK), Mat_10k, Dental, Optical</v>
      </c>
      <c r="D13" s="208">
        <f ca="1">'Quotation (Family)'!AE16</f>
        <v>10896.227000000003</v>
      </c>
    </row>
    <row r="14" spans="2:4" ht="30.95" customHeight="1">
      <c r="B14" s="206" t="str">
        <f>IF('Quotation (Family)'!B17=0,"",'Quotation (Family)'!B17)</f>
        <v>E</v>
      </c>
      <c r="C14" s="207" t="str">
        <f>IF($B14="","",'Quotation (Family)'!$J17 &amp; ", " &amp; VLOOKUP('Quotation (Family)'!$H17,'Countries &amp; Age-band'!$G$3:$J$56,4,0) &amp;", "&amp;IF('Quotation (Family)'!$I17="Y","WW inc.USA","WW exc.USA")&amp; IF('Quotation (Family)'!$O17="Nil","",", DED " &amp;'Quotation (Family)'!$O17)&amp; IF('Quotation (Family)'!$M17="Y", ", SEMI-PRIVATE RM (HK)","")&amp;IF('Quotation (Family)'!$R17="Y",", HIGH-COST COUNTRY","") &amp; IF('Quotation (Family)'!$W17="N","",", "&amp;'Quotation (Family)'!$W17) &amp; IF('Quotation (Family)'!$Z17="N","",", Dental") &amp; IF('Quotation (Family)'!$AC17="N","",", Optical"))</f>
        <v>Complete, R2, WW exc.USA, DED 2500, HIGH-COST COUNTRY, Dental, Optical</v>
      </c>
      <c r="D14" s="209">
        <f ca="1">'Quotation (Family)'!AE17</f>
        <v>26749.300040000002</v>
      </c>
    </row>
    <row r="15" spans="2:4">
      <c r="B15" s="210" t="str">
        <f>IF('Quotation (Family)'!B18=0,"",'Quotation (Family)'!B18)</f>
        <v/>
      </c>
      <c r="C15" s="207" t="str">
        <f>IF($B15="","",'Quotation (Family)'!$J18 &amp; ", " &amp; VLOOKUP('Quotation (Family)'!$H18,'Countries &amp; Age-band'!$G$3:$J$56,4,0) &amp;", "&amp;IF('Quotation (Family)'!$I18="Y","WW inc.USA","WW exc.USA")&amp; IF('Quotation (Family)'!$O18="Nil","",", DED " &amp;'Quotation (Family)'!$O18)&amp; IF('Quotation (Family)'!$M18="Y", ", SEMI-PRIVATE RM (HK)","")&amp;IF('Quotation (Family)'!$R18="Y",", HIGH-COST COUNTRY","") &amp; IF('Quotation (Family)'!$W18="N","",", "&amp;'Quotation (Family)'!$W18) &amp; IF('Quotation (Family)'!$Z18="N","",", Dental") &amp; IF('Quotation (Family)'!$AC18="N","",", Optical"))</f>
        <v/>
      </c>
      <c r="D15" s="211" t="str">
        <f>'Quotation (Family)'!AE18</f>
        <v/>
      </c>
    </row>
    <row r="16" spans="2:4">
      <c r="B16" s="210" t="str">
        <f>IF('Quotation (Family)'!B19=0,"",'Quotation (Family)'!B19)</f>
        <v/>
      </c>
      <c r="C16" s="207" t="str">
        <f>IF($B16="","",'Quotation (Family)'!$J19 &amp; ", " &amp; VLOOKUP('Quotation (Family)'!$H19,'Countries &amp; Age-band'!$G$3:$J$56,4,0) &amp;", "&amp;IF('Quotation (Family)'!$I19="Y","WW inc.USA","WW exc.USA")&amp; IF('Quotation (Family)'!$O19="Nil","",", DED " &amp;'Quotation (Family)'!$O19)&amp; IF('Quotation (Family)'!$M19="Y", ", SEMI-PRIVATE RM (HK)","")&amp;IF('Quotation (Family)'!$R19="Y",", HIGH-COST COUNTRY","") &amp; IF('Quotation (Family)'!$W19="N","",", "&amp;'Quotation (Family)'!$W19) &amp; IF('Quotation (Family)'!$Z19="N","",", Dental") &amp; IF('Quotation (Family)'!$AC19="N","",", Optical"))</f>
        <v/>
      </c>
      <c r="D16" s="211" t="str">
        <f>'Quotation (Family)'!AE19</f>
        <v/>
      </c>
    </row>
    <row r="17" spans="1:4">
      <c r="B17" s="210" t="str">
        <f>IF('Quotation (Family)'!B19=0,"",'Quotation (Family)'!B19)</f>
        <v/>
      </c>
      <c r="C17" s="207" t="str">
        <f>IF($B17="","",'Quotation (Family)'!$J20 &amp; ", " &amp; VLOOKUP('Quotation (Family)'!$H20,'Countries &amp; Age-band'!$G$3:$J$56,4,0) &amp;", "&amp;IF('Quotation (Family)'!$I20="Y","WW inc.USA","WW exc.USA")&amp; IF('Quotation (Family)'!$O20="Nil","",", DED " &amp;'Quotation (Family)'!$O20)&amp; IF('Quotation (Family)'!$M20="Y", ", SEMI-PRIVATE RM (HK)","")&amp;IF('Quotation (Family)'!$R20="Y",", HIGH-COST COUNTRY","") &amp; IF('Quotation (Family)'!$W20="N","",", "&amp;'Quotation (Family)'!$W20) &amp; IF('Quotation (Family)'!$Z20="N","",", Dental") &amp; IF('Quotation (Family)'!$AC20="N","",", Optical"))</f>
        <v/>
      </c>
      <c r="D17" s="211" t="str">
        <f>'Quotation (Family)'!AE19</f>
        <v/>
      </c>
    </row>
    <row r="18" spans="1:4">
      <c r="B18" s="210" t="str">
        <f>IF('Quotation (Family)'!B20=0,"",'Quotation (Family)'!B20)</f>
        <v/>
      </c>
      <c r="C18" s="207" t="str">
        <f>IF($B18="","",'Quotation (Family)'!$J21 &amp; ", " &amp; VLOOKUP('Quotation (Family)'!$H21,'Countries &amp; Age-band'!$G$3:$J$56,4,0) &amp;", "&amp;IF('Quotation (Family)'!$I21="Y","WW inc.USA","WW exc.USA")&amp; IF('Quotation (Family)'!$O21="Nil","",", DED " &amp;'Quotation (Family)'!$O21)&amp; IF('Quotation (Family)'!$M21="Y", ", SEMI-PRIVATE RM (HK)","")&amp;IF('Quotation (Family)'!$R21="Y",", HIGH-COST COUNTRY","") &amp; IF('Quotation (Family)'!$W21="N","",", "&amp;'Quotation (Family)'!$W21) &amp; IF('Quotation (Family)'!$Z21="N","",", Dental") &amp; IF('Quotation (Family)'!$AC21="N","",", Optical"))</f>
        <v/>
      </c>
      <c r="D18" s="212" t="str">
        <f>'Quotation (Family)'!AE20</f>
        <v/>
      </c>
    </row>
    <row r="19" spans="1:4">
      <c r="D19" s="212"/>
    </row>
    <row r="20" spans="1:4" ht="15.75" thickBot="1">
      <c r="C20" s="213" t="s">
        <v>32</v>
      </c>
      <c r="D20" s="212"/>
    </row>
    <row r="21" spans="1:4">
      <c r="C21" s="214" t="s">
        <v>33</v>
      </c>
      <c r="D21" s="215">
        <f ca="1">'Quotation (Family)'!AE23</f>
        <v>71178.717239999998</v>
      </c>
    </row>
    <row r="22" spans="1:4" ht="15.75" thickBot="1">
      <c r="C22" s="216" t="s">
        <v>34</v>
      </c>
      <c r="D22" s="217">
        <f ca="1">'Quotation (Family)'!AE25</f>
        <v>74025.865929599997</v>
      </c>
    </row>
    <row r="23" spans="1:4">
      <c r="D23" s="204"/>
    </row>
    <row r="24" spans="1:4">
      <c r="B24" s="218" t="s">
        <v>35</v>
      </c>
      <c r="C24" s="152"/>
      <c r="D24" s="152"/>
    </row>
    <row r="25" spans="1:4" ht="42" customHeight="1">
      <c r="A25" s="219" t="s">
        <v>36</v>
      </c>
      <c r="B25" s="237" t="s">
        <v>37</v>
      </c>
      <c r="C25" s="237"/>
      <c r="D25" s="237"/>
    </row>
    <row r="26" spans="1:4" ht="42.6" customHeight="1">
      <c r="A26" s="219" t="s">
        <v>38</v>
      </c>
      <c r="B26" s="237" t="s">
        <v>39</v>
      </c>
      <c r="C26" s="237"/>
      <c r="D26" s="237"/>
    </row>
    <row r="27" spans="1:4" ht="39" customHeight="1">
      <c r="A27" s="219" t="s">
        <v>40</v>
      </c>
      <c r="B27" s="237" t="s">
        <v>41</v>
      </c>
      <c r="C27" s="237"/>
      <c r="D27" s="237"/>
    </row>
  </sheetData>
  <sheetProtection algorithmName="SHA-512" hashValue="tSgWBeT79RUZhodDvu//MtjO4yf+7u7qbAZK5OPLOQHfO+4G16GXQMfrkg27XN8R7yhB1MAf1pMWltt0o6r/ZQ==" saltValue="tmr+oEeA5wJnUKfXEvIW7A==" spinCount="100000" sheet="1" selectLockedCells="1"/>
  <mergeCells count="3">
    <mergeCell ref="B25:D25"/>
    <mergeCell ref="B26:D26"/>
    <mergeCell ref="B27:D27"/>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B3147-FEF1-4B91-988A-5A69E160953E}">
  <sheetPr>
    <tabColor rgb="FF00B050"/>
    <pageSetUpPr fitToPage="1"/>
  </sheetPr>
  <dimension ref="A1:AN29"/>
  <sheetViews>
    <sheetView showGridLines="0" tabSelected="1" topLeftCell="A7" zoomScale="70" zoomScaleNormal="70" workbookViewId="0">
      <selection activeCell="C7" sqref="C7"/>
    </sheetView>
  </sheetViews>
  <sheetFormatPr defaultColWidth="8.85546875" defaultRowHeight="15" outlineLevelCol="1"/>
  <cols>
    <col min="1" max="1" width="8.85546875" customWidth="1"/>
    <col min="2" max="2" width="20" style="1" customWidth="1"/>
    <col min="3" max="4" width="16.5703125" style="1" customWidth="1"/>
    <col min="5" max="5" width="9" customWidth="1"/>
    <col min="6" max="6" width="11.140625" bestFit="1" customWidth="1"/>
    <col min="7" max="7" width="18.85546875" bestFit="1" customWidth="1"/>
    <col min="8" max="8" width="17.140625" bestFit="1" customWidth="1"/>
    <col min="9" max="9" width="14.85546875" bestFit="1" customWidth="1"/>
    <col min="10" max="10" width="12.140625" bestFit="1" customWidth="1"/>
    <col min="11" max="11" width="15.85546875" customWidth="1"/>
    <col min="12" max="12" width="18.5703125" hidden="1" customWidth="1" outlineLevel="1"/>
    <col min="13" max="13" width="13" customWidth="1" collapsed="1"/>
    <col min="14" max="14" width="12.85546875" hidden="1" customWidth="1" outlineLevel="1"/>
    <col min="15" max="15" width="17.140625" customWidth="1" collapsed="1"/>
    <col min="16" max="16" width="14.140625" hidden="1" customWidth="1" outlineLevel="1"/>
    <col min="17" max="17" width="17" hidden="1" customWidth="1" outlineLevel="1"/>
    <col min="18" max="18" width="17.85546875" customWidth="1" collapsed="1"/>
    <col min="19" max="19" width="12.5703125" hidden="1" customWidth="1" outlineLevel="1"/>
    <col min="20" max="20" width="16.85546875" customWidth="1" collapsed="1"/>
    <col min="21" max="21" width="19.5703125" customWidth="1"/>
    <col min="22" max="22" width="21.42578125" style="131" hidden="1" customWidth="1" outlineLevel="1"/>
    <col min="23" max="23" width="13.140625" customWidth="1" collapsed="1"/>
    <col min="24" max="24" width="11.85546875" hidden="1" customWidth="1"/>
    <col min="25" max="25" width="20.42578125" hidden="1" customWidth="1" outlineLevel="1"/>
    <col min="26" max="26" width="13.42578125" style="2" customWidth="1" collapsed="1"/>
    <col min="27" max="27" width="16.5703125" hidden="1" customWidth="1"/>
    <col min="28" max="28" width="20.42578125" hidden="1" customWidth="1" outlineLevel="1"/>
    <col min="29" max="29" width="20.42578125" style="2" customWidth="1" collapsed="1"/>
    <col min="30" max="30" width="21.140625" hidden="1" customWidth="1"/>
    <col min="31" max="31" width="12.85546875" bestFit="1" customWidth="1"/>
    <col min="32" max="34" width="8.85546875" customWidth="1"/>
    <col min="36" max="36" width="20.5703125" bestFit="1" customWidth="1"/>
    <col min="37" max="37" width="24.85546875" hidden="1" customWidth="1"/>
    <col min="38" max="38" width="48" hidden="1" customWidth="1"/>
    <col min="39" max="39" width="49.140625" style="2" hidden="1" customWidth="1"/>
    <col min="40" max="40" width="15.85546875" hidden="1" customWidth="1"/>
    <col min="41" max="41" width="8.85546875" customWidth="1"/>
  </cols>
  <sheetData>
    <row r="1" spans="2:40">
      <c r="B1" s="89"/>
      <c r="C1" s="1" t="s">
        <v>42</v>
      </c>
    </row>
    <row r="2" spans="2:40">
      <c r="B2" s="146"/>
      <c r="C2" s="1" t="s">
        <v>43</v>
      </c>
    </row>
    <row r="3" spans="2:40">
      <c r="B3" s="150" t="s">
        <v>44</v>
      </c>
      <c r="C3" s="1" t="s">
        <v>45</v>
      </c>
    </row>
    <row r="5" spans="2:40" ht="23.25">
      <c r="B5" s="93" t="s">
        <v>46</v>
      </c>
    </row>
    <row r="6" spans="2:40" ht="6" customHeight="1">
      <c r="B6" s="11"/>
    </row>
    <row r="7" spans="2:40" ht="21" customHeight="1">
      <c r="B7" s="1" t="s">
        <v>26</v>
      </c>
      <c r="C7" s="173">
        <v>46204</v>
      </c>
      <c r="D7" s="117"/>
      <c r="E7" s="69"/>
      <c r="F7" s="69"/>
      <c r="G7" s="69"/>
      <c r="H7" s="69"/>
      <c r="I7" s="69"/>
      <c r="J7" s="69"/>
      <c r="K7" s="69"/>
      <c r="L7" s="69"/>
      <c r="M7" s="225" t="s">
        <v>47</v>
      </c>
      <c r="N7" s="69"/>
      <c r="O7" s="225" t="s">
        <v>48</v>
      </c>
      <c r="P7" s="69"/>
      <c r="R7" s="225" t="s">
        <v>49</v>
      </c>
      <c r="W7" s="225" t="s">
        <v>50</v>
      </c>
      <c r="Z7" s="225" t="s">
        <v>51</v>
      </c>
      <c r="AC7" s="225" t="s">
        <v>52</v>
      </c>
    </row>
    <row r="8" spans="2:40" ht="21" hidden="1" customHeight="1">
      <c r="B8" s="1" t="s">
        <v>53</v>
      </c>
      <c r="C8" s="131">
        <f>COUNTA(C13:C21)</f>
        <v>5</v>
      </c>
      <c r="E8" s="69"/>
      <c r="F8" s="69"/>
      <c r="G8" s="69"/>
      <c r="H8" s="69"/>
      <c r="I8" s="69"/>
      <c r="J8" s="69"/>
      <c r="K8" s="69"/>
      <c r="L8" s="69"/>
      <c r="M8" s="225"/>
      <c r="N8" s="69"/>
      <c r="O8" s="225"/>
      <c r="P8" s="69"/>
      <c r="R8" s="225"/>
      <c r="W8" s="225"/>
      <c r="Z8" s="225"/>
      <c r="AC8" s="225"/>
    </row>
    <row r="9" spans="2:40" ht="21" customHeight="1">
      <c r="B9" s="1" t="s">
        <v>54</v>
      </c>
      <c r="C9" s="118">
        <f>IF($C$8=1,0%,IF($C$8=2,5%,IF($C$8=3,10%,IF($C$8&gt;=4,15%))))</f>
        <v>0.15</v>
      </c>
      <c r="E9" s="69"/>
      <c r="F9" s="69"/>
      <c r="G9" s="69"/>
      <c r="H9" s="69"/>
      <c r="I9" s="69"/>
      <c r="J9" s="69"/>
      <c r="K9" s="69"/>
      <c r="L9" s="69"/>
      <c r="M9" s="69"/>
      <c r="N9" s="69"/>
      <c r="O9" s="69"/>
      <c r="P9" s="69"/>
    </row>
    <row r="10" spans="2:40">
      <c r="T10" s="136"/>
      <c r="AL10" s="224" t="s">
        <v>55</v>
      </c>
      <c r="AM10" s="224"/>
    </row>
    <row r="11" spans="2:40" ht="26.1" customHeight="1">
      <c r="B11" s="76"/>
      <c r="C11" s="200" t="s">
        <v>56</v>
      </c>
      <c r="D11" s="91"/>
      <c r="E11" s="70"/>
      <c r="F11" s="70"/>
      <c r="G11" s="70"/>
      <c r="H11" s="70"/>
      <c r="I11" s="70"/>
      <c r="J11" s="70"/>
      <c r="K11" s="70"/>
      <c r="L11" s="221" t="s">
        <v>57</v>
      </c>
      <c r="M11" s="222"/>
      <c r="N11" s="222"/>
      <c r="O11" s="222"/>
      <c r="P11" s="222"/>
      <c r="Q11" s="222"/>
      <c r="R11" s="222"/>
      <c r="S11" s="222"/>
      <c r="T11" s="222"/>
      <c r="U11" s="223"/>
      <c r="V11" s="222" t="s">
        <v>58</v>
      </c>
      <c r="W11" s="222"/>
      <c r="X11" s="222"/>
      <c r="Y11" s="222"/>
      <c r="Z11" s="222"/>
      <c r="AA11" s="222"/>
      <c r="AB11" s="222"/>
      <c r="AC11" s="222"/>
      <c r="AD11" s="223"/>
    </row>
    <row r="12" spans="2:40" ht="62.1" customHeight="1">
      <c r="B12" s="88" t="s">
        <v>29</v>
      </c>
      <c r="C12" s="88" t="s">
        <v>59</v>
      </c>
      <c r="D12" s="88" t="s">
        <v>60</v>
      </c>
      <c r="E12" s="88" t="s">
        <v>61</v>
      </c>
      <c r="F12" s="88" t="s">
        <v>62</v>
      </c>
      <c r="G12" s="88" t="s">
        <v>63</v>
      </c>
      <c r="H12" s="88" t="s">
        <v>64</v>
      </c>
      <c r="I12" s="88" t="s">
        <v>65</v>
      </c>
      <c r="J12" s="88" t="s">
        <v>66</v>
      </c>
      <c r="K12" s="88" t="s">
        <v>67</v>
      </c>
      <c r="L12" s="141" t="s">
        <v>68</v>
      </c>
      <c r="M12" s="141" t="s">
        <v>381</v>
      </c>
      <c r="N12" s="141" t="s">
        <v>69</v>
      </c>
      <c r="O12" s="141" t="s">
        <v>380</v>
      </c>
      <c r="P12" s="141" t="s">
        <v>70</v>
      </c>
      <c r="Q12" s="141" t="s">
        <v>71</v>
      </c>
      <c r="R12" s="141" t="s">
        <v>382</v>
      </c>
      <c r="S12" s="141" t="s">
        <v>72</v>
      </c>
      <c r="T12" s="141" t="s">
        <v>73</v>
      </c>
      <c r="U12" s="141" t="s">
        <v>74</v>
      </c>
      <c r="V12" s="115" t="s">
        <v>75</v>
      </c>
      <c r="W12" s="115" t="s">
        <v>15</v>
      </c>
      <c r="X12" s="115" t="s">
        <v>76</v>
      </c>
      <c r="Y12" s="115" t="s">
        <v>77</v>
      </c>
      <c r="Z12" s="115" t="s">
        <v>18</v>
      </c>
      <c r="AA12" s="115" t="s">
        <v>78</v>
      </c>
      <c r="AB12" s="115" t="s">
        <v>79</v>
      </c>
      <c r="AC12" s="115" t="s">
        <v>19</v>
      </c>
      <c r="AD12" s="116" t="s">
        <v>80</v>
      </c>
      <c r="AE12" s="88" t="s">
        <v>31</v>
      </c>
      <c r="AK12" s="132" t="s">
        <v>81</v>
      </c>
      <c r="AL12" s="132" t="s">
        <v>82</v>
      </c>
      <c r="AM12" s="132" t="s">
        <v>83</v>
      </c>
      <c r="AN12" s="115" t="s">
        <v>84</v>
      </c>
    </row>
    <row r="13" spans="2:40">
      <c r="B13" s="175" t="s">
        <v>85</v>
      </c>
      <c r="C13" s="176" t="s">
        <v>86</v>
      </c>
      <c r="D13" s="176">
        <v>61</v>
      </c>
      <c r="E13" s="176" t="s">
        <v>87</v>
      </c>
      <c r="F13" s="92" t="str">
        <f>IF($D13="","",VLOOKUP($D13,'Countries &amp; Age-band'!$B$3:$D$94,2,0))</f>
        <v>61-65</v>
      </c>
      <c r="G13" s="175" t="s">
        <v>88</v>
      </c>
      <c r="H13" s="125" t="str">
        <f>IF($G13="","",VLOOKUP($G13,'Countries &amp; Age-band'!$F$3:$H$107,2,0))</f>
        <v>HK/SG</v>
      </c>
      <c r="I13" s="175" t="s">
        <v>89</v>
      </c>
      <c r="J13" s="175" t="s">
        <v>6</v>
      </c>
      <c r="K13" s="119" t="str">
        <f>IF($D13="","",IF($H13="North America","Not Available",IF($I13="Y","UScover",VLOOKUP($G13,'Countries &amp; Age-band'!$F$3:$H$99,3,0))))</f>
        <v>UScover</v>
      </c>
      <c r="L13" s="138" t="str">
        <f>IF(G13="","",IF(G13&lt;&gt;"Hong Kong","SPRNotAvailable","SPROptions"))</f>
        <v>SPROptions</v>
      </c>
      <c r="M13" s="177" t="s">
        <v>89</v>
      </c>
      <c r="N13" s="178" t="str">
        <f t="shared" ref="N13:N21" si="0">IF($M13="","",IF(AND($G13&lt;&gt;"Hong Kong",$M13="Y"),"This option is not available, please select N","OK"))</f>
        <v>OK</v>
      </c>
      <c r="O13" s="177">
        <v>2500</v>
      </c>
      <c r="P13" s="179" t="str">
        <f t="shared" ref="P13" si="1">IF(O13="","",IF(AND(O13="Nil",OR(J13="Core",J13="Core_wOP")),"Nil Deductible is not available for Core plan, please select again","OK"))</f>
        <v>OK</v>
      </c>
      <c r="Q13" s="180" t="str">
        <f>IF($K13="","",IF(OR($K13="Zone1",$K13="Zone2"),"HCOptions","HCNotAvailable"))</f>
        <v>HCNotAvailable</v>
      </c>
      <c r="R13" s="177" t="s">
        <v>90</v>
      </c>
      <c r="S13" s="137" t="str">
        <f>IF($R13="","",IF(AND($R13="Y",$Q13="HCNotAvailable"),"High-cost option is not available, please select N","OK"))</f>
        <v>OK</v>
      </c>
      <c r="T13" s="184">
        <f t="shared" ref="T13" ca="1" si="2">IF($F13="","",IF(AND(N13="OK",P13="OK",S13="OK"),VLOOKUP($F13,INDIRECT($AL13),$AM13,0),"Please check again optional benefit"))</f>
        <v>18186.04</v>
      </c>
      <c r="U13" s="183">
        <f ca="1">IF($D13="","",T13*(1-$C$9))</f>
        <v>15458.134</v>
      </c>
      <c r="V13" s="138" t="str">
        <f>IF($J13="","",IF(OR($E13="M",$D13&lt;18,$D13&gt;45,$J13="Core",$J13="Core_wOP"),"MatNotAvailable","MatOptions"))</f>
        <v>MatNotAvailable</v>
      </c>
      <c r="W13" s="177" t="s">
        <v>90</v>
      </c>
      <c r="X13" s="181" t="str">
        <f>IF(W13="Mat_5k",VLOOKUP($AN13,Premium!$B$103:$D$108,2,0),IF(W13="Mat_10k",VLOOKUP($AN13,Premium!$B$103:$D$108,3,0),""))</f>
        <v/>
      </c>
      <c r="Y13" s="180" t="str">
        <f>IF($J13="","",IF(OR($J13="Core",$J13="Core_wOP"),"DentalNotAvailable","DentalOptions"))</f>
        <v>DentalOptions</v>
      </c>
      <c r="Z13" s="177" t="s">
        <v>90</v>
      </c>
      <c r="AA13" s="181" t="str">
        <f>IF(Z13="Y",Premium!$C$99,"")</f>
        <v/>
      </c>
      <c r="AB13" s="180" t="str">
        <f>IF($J13="","",IF(OR($J13="Core",$J13="Core_wOP"),"VisionNotAvailable","VisionOptions"))</f>
        <v>VisionOptions</v>
      </c>
      <c r="AC13" s="177" t="s">
        <v>90</v>
      </c>
      <c r="AD13" s="145" t="str">
        <f>IF(AC13="Y",Premium!$C$100,"")</f>
        <v/>
      </c>
      <c r="AE13" s="182">
        <f t="shared" ref="AE13" ca="1" si="3">IF(D13="","",SUM(U13,X13,AA13,AD13))</f>
        <v>15458.134</v>
      </c>
      <c r="AK13" s="1" t="str">
        <f t="shared" ref="AK13" si="4">IF(M13="Y","SPR","PR")&amp;"_"&amp;"Ded"&amp;O13&amp;"_"&amp;IF(R13="Y","wHC","woHC")</f>
        <v>SPR_Ded2500_woHC</v>
      </c>
      <c r="AL13" s="1" t="str">
        <f t="shared" ref="AL13" si="5">K13&amp;"_"&amp;AK13</f>
        <v>UScover_SPR_Ded2500_woHC</v>
      </c>
      <c r="AM13" s="130">
        <f t="shared" ref="AM13:AM21" si="6">IF($J13="Complete",8,IF($J13="Pulse",5,IF($J13="Core",3,IF($J13="Core_wOP",2,"Plan Input CHECK"))))</f>
        <v>8</v>
      </c>
      <c r="AN13" s="92" t="str">
        <f>IF($D13="","",VLOOKUP($D13,'Countries &amp; Age-band'!$B$3:$D$94,3,0))</f>
        <v>NA</v>
      </c>
    </row>
    <row r="14" spans="2:40">
      <c r="B14" s="175" t="s">
        <v>91</v>
      </c>
      <c r="C14" s="176" t="s">
        <v>92</v>
      </c>
      <c r="D14" s="176">
        <v>60</v>
      </c>
      <c r="E14" s="176" t="s">
        <v>93</v>
      </c>
      <c r="F14" s="92" t="str">
        <f>IF($D14="","",VLOOKUP($D14,'Countries &amp; Age-band'!$B$3:$D$94,2,0))</f>
        <v>56-60</v>
      </c>
      <c r="G14" s="175" t="s">
        <v>88</v>
      </c>
      <c r="H14" s="125" t="str">
        <f>IF($G14="","",VLOOKUP($G14,'Countries &amp; Age-band'!$F$3:$H$107,2,0))</f>
        <v>HK/SG</v>
      </c>
      <c r="I14" s="175" t="s">
        <v>89</v>
      </c>
      <c r="J14" s="175" t="s">
        <v>6</v>
      </c>
      <c r="K14" s="119" t="str">
        <f>IF($D14="","",IF($H14="North America","Not Available",IF($I14="Y","UScover",VLOOKUP($G14,'Countries &amp; Age-band'!$F$3:$H$99,3,0))))</f>
        <v>UScover</v>
      </c>
      <c r="L14" s="138" t="str">
        <f t="shared" ref="L14:L21" si="7">IF(G14="","",IF(G14&lt;&gt;"Hong Kong","SPRNotAvailable","SPROptions"))</f>
        <v>SPROptions</v>
      </c>
      <c r="M14" s="177" t="s">
        <v>89</v>
      </c>
      <c r="N14" s="178" t="str">
        <f t="shared" si="0"/>
        <v>OK</v>
      </c>
      <c r="O14" s="177">
        <v>2500</v>
      </c>
      <c r="P14" s="179" t="str">
        <f t="shared" ref="P14:P21" si="8">IF(O14="","",IF(AND(O14="Nil",OR(J14="Core",J14="Core_wOP")),"Nil Deductible is not available for Core plan, please select again","OK"))</f>
        <v>OK</v>
      </c>
      <c r="Q14" s="180" t="str">
        <f t="shared" ref="Q14:Q21" si="9">IF($K14="","",IF(OR($K14="Zone1",$K14="Zone2"),"HCOptions","HCNotAvailable"))</f>
        <v>HCNotAvailable</v>
      </c>
      <c r="R14" s="177" t="s">
        <v>90</v>
      </c>
      <c r="S14" s="137" t="str">
        <f t="shared" ref="S14:S21" si="10">IF($R14="","",IF(AND($R14="Y",$Q14="HCNotAvailable"),"High-cost option is not available, please select N","OK"))</f>
        <v>OK</v>
      </c>
      <c r="T14" s="184">
        <f t="shared" ref="T14:T21" ca="1" si="11">IF($F14="","",IF(AND(N14="OK",P14="OK",S14="OK"),VLOOKUP($F14,INDIRECT($AL14),$AM14,0),"Please check again optional benefit"))</f>
        <v>16169.380000000001</v>
      </c>
      <c r="U14" s="183">
        <f t="shared" ref="U14:U21" ca="1" si="12">IF($D14="","",T14*(1-$C$9))</f>
        <v>13743.973</v>
      </c>
      <c r="V14" s="138" t="str">
        <f t="shared" ref="V14:V21" si="13">IF($J14="","",IF(OR($E14="M",$D14&lt;18,$D14&gt;45,$J14="Core",$J14="Core_wOP"),"MatNotAvailable","MatOptions"))</f>
        <v>MatNotAvailable</v>
      </c>
      <c r="W14" s="177" t="s">
        <v>90</v>
      </c>
      <c r="X14" s="181" t="str">
        <f>IF(W14="Mat_5k",VLOOKUP($AN14,Premium!$B$103:$D$108,2,0),IF(W14="Mat_10k",VLOOKUP($AN14,Premium!$B$103:$D$108,3,0),""))</f>
        <v/>
      </c>
      <c r="Y14" s="180" t="str">
        <f t="shared" ref="Y14:Y21" si="14">IF($J14="","",IF(OR($J14="Core",$J14="Core_wOP"),"DentalNotAvailable","DentalOptions"))</f>
        <v>DentalOptions</v>
      </c>
      <c r="Z14" s="177" t="s">
        <v>90</v>
      </c>
      <c r="AA14" s="181" t="str">
        <f>IF(Z14="Y",Premium!$C$99,"")</f>
        <v/>
      </c>
      <c r="AB14" s="180" t="str">
        <f t="shared" ref="AB14:AB21" si="15">IF($J14="","",IF(OR($J14="Core",$J14="Core_wOP"),"VisionNotAvailable","VisionOptions"))</f>
        <v>VisionOptions</v>
      </c>
      <c r="AC14" s="177" t="s">
        <v>90</v>
      </c>
      <c r="AD14" s="145" t="str">
        <f>IF(AC14="Y",Premium!$C$100,"")</f>
        <v/>
      </c>
      <c r="AE14" s="182">
        <f t="shared" ref="AE14:AE21" ca="1" si="16">IF(D14="","",SUM(U14,X14,AA14,AD14))</f>
        <v>13743.973</v>
      </c>
      <c r="AK14" s="1" t="str">
        <f t="shared" ref="AK14:AK21" si="17">IF(M14="Y","SPR","PR")&amp;"_"&amp;"Ded"&amp;O14&amp;"_"&amp;IF(R14="Y","wHC","woHC")</f>
        <v>SPR_Ded2500_woHC</v>
      </c>
      <c r="AL14" s="1" t="str">
        <f t="shared" ref="AL14:AL21" si="18">K14&amp;"_"&amp;AK14</f>
        <v>UScover_SPR_Ded2500_woHC</v>
      </c>
      <c r="AM14" s="130">
        <f t="shared" si="6"/>
        <v>8</v>
      </c>
      <c r="AN14" s="92" t="str">
        <f>IF($D14="","",VLOOKUP($D14,'Countries &amp; Age-band'!$B$3:$D$94,3,0))</f>
        <v>NA</v>
      </c>
    </row>
    <row r="15" spans="2:40">
      <c r="B15" s="175" t="s">
        <v>94</v>
      </c>
      <c r="C15" s="176" t="s">
        <v>95</v>
      </c>
      <c r="D15" s="176">
        <v>18</v>
      </c>
      <c r="E15" s="176" t="s">
        <v>87</v>
      </c>
      <c r="F15" s="92" t="str">
        <f>IF($D15="","",VLOOKUP($D15,'Countries &amp; Age-band'!$B$3:$D$94,2,0))</f>
        <v>0-18</v>
      </c>
      <c r="G15" s="175" t="s">
        <v>88</v>
      </c>
      <c r="H15" s="125" t="str">
        <f>IF($G15="","",VLOOKUP($G15,'Countries &amp; Age-band'!$F$3:$H$107,2,0))</f>
        <v>HK/SG</v>
      </c>
      <c r="I15" s="175" t="s">
        <v>90</v>
      </c>
      <c r="J15" s="175" t="s">
        <v>6</v>
      </c>
      <c r="K15" s="119" t="str">
        <f>IF($D15="","",IF($H15="North America","Not Available",IF($I15="Y","UScover",VLOOKUP($G15,'Countries &amp; Age-band'!$F$3:$H$99,3,0))))</f>
        <v>Zone1</v>
      </c>
      <c r="L15" s="138" t="str">
        <f t="shared" si="7"/>
        <v>SPROptions</v>
      </c>
      <c r="M15" s="177" t="s">
        <v>89</v>
      </c>
      <c r="N15" s="178" t="str">
        <f t="shared" si="0"/>
        <v>OK</v>
      </c>
      <c r="O15" s="177">
        <v>2500</v>
      </c>
      <c r="P15" s="179" t="str">
        <f t="shared" si="8"/>
        <v>OK</v>
      </c>
      <c r="Q15" s="180" t="str">
        <f t="shared" si="9"/>
        <v>HCOptions</v>
      </c>
      <c r="R15" s="177" t="s">
        <v>90</v>
      </c>
      <c r="S15" s="137" t="str">
        <f t="shared" si="10"/>
        <v>OK</v>
      </c>
      <c r="T15" s="184">
        <f t="shared" ca="1" si="11"/>
        <v>5095.3919999999998</v>
      </c>
      <c r="U15" s="183">
        <f t="shared" ca="1" si="12"/>
        <v>4331.0832</v>
      </c>
      <c r="V15" s="138" t="str">
        <f t="shared" si="13"/>
        <v>MatNotAvailable</v>
      </c>
      <c r="W15" s="177" t="s">
        <v>90</v>
      </c>
      <c r="X15" s="181" t="str">
        <f>IF(W15="Mat_5k",VLOOKUP($AN15,Premium!$B$103:$D$108,2,0),IF(W15="Mat_10k",VLOOKUP($AN15,Premium!$B$103:$D$108,3,0),""))</f>
        <v/>
      </c>
      <c r="Y15" s="180" t="str">
        <f t="shared" si="14"/>
        <v>DentalOptions</v>
      </c>
      <c r="Z15" s="177" t="s">
        <v>90</v>
      </c>
      <c r="AA15" s="181" t="str">
        <f>IF(Z15="Y",Premium!$C$99,"")</f>
        <v/>
      </c>
      <c r="AB15" s="180" t="str">
        <f t="shared" si="15"/>
        <v>VisionOptions</v>
      </c>
      <c r="AC15" s="177" t="s">
        <v>90</v>
      </c>
      <c r="AD15" s="145" t="str">
        <f>IF(AC15="Y",Premium!$C$100,"")</f>
        <v/>
      </c>
      <c r="AE15" s="182">
        <f t="shared" ca="1" si="16"/>
        <v>4331.0832</v>
      </c>
      <c r="AK15" s="1" t="str">
        <f t="shared" si="17"/>
        <v>SPR_Ded2500_woHC</v>
      </c>
      <c r="AL15" s="1" t="str">
        <f t="shared" si="18"/>
        <v>Zone1_SPR_Ded2500_woHC</v>
      </c>
      <c r="AM15" s="130">
        <f t="shared" si="6"/>
        <v>8</v>
      </c>
      <c r="AN15" s="92" t="str">
        <f>IF($D15="","",VLOOKUP($D15,'Countries &amp; Age-band'!$B$3:$D$94,3,0))</f>
        <v>18-25</v>
      </c>
    </row>
    <row r="16" spans="2:40">
      <c r="B16" s="175" t="s">
        <v>96</v>
      </c>
      <c r="C16" s="176" t="s">
        <v>95</v>
      </c>
      <c r="D16" s="176">
        <v>23</v>
      </c>
      <c r="E16" s="176" t="s">
        <v>93</v>
      </c>
      <c r="F16" s="92" t="str">
        <f>IF($D16="","",VLOOKUP($D16,'Countries &amp; Age-band'!$B$3:$D$94,2,0))</f>
        <v>19-25</v>
      </c>
      <c r="G16" s="175" t="s">
        <v>88</v>
      </c>
      <c r="H16" s="125" t="str">
        <f>IF($G16="","",VLOOKUP($G16,'Countries &amp; Age-band'!$F$3:$H$107,2,0))</f>
        <v>HK/SG</v>
      </c>
      <c r="I16" s="175" t="s">
        <v>89</v>
      </c>
      <c r="J16" s="175" t="s">
        <v>6</v>
      </c>
      <c r="K16" s="119" t="str">
        <f>IF($D16="","",IF($H16="North America","Not Available",IF($I16="Y","UScover",VLOOKUP($G16,'Countries &amp; Age-band'!$F$3:$H$99,3,0))))</f>
        <v>UScover</v>
      </c>
      <c r="L16" s="138" t="str">
        <f t="shared" si="7"/>
        <v>SPROptions</v>
      </c>
      <c r="M16" s="177" t="s">
        <v>89</v>
      </c>
      <c r="N16" s="178" t="str">
        <f t="shared" si="0"/>
        <v>OK</v>
      </c>
      <c r="O16" s="177">
        <v>2500</v>
      </c>
      <c r="P16" s="179" t="str">
        <f t="shared" si="8"/>
        <v>OK</v>
      </c>
      <c r="Q16" s="180" t="str">
        <f t="shared" si="9"/>
        <v>HCNotAvailable</v>
      </c>
      <c r="R16" s="177" t="s">
        <v>90</v>
      </c>
      <c r="S16" s="137" t="str">
        <f t="shared" si="10"/>
        <v>OK</v>
      </c>
      <c r="T16" s="184">
        <f t="shared" ca="1" si="11"/>
        <v>5802.6200000000008</v>
      </c>
      <c r="U16" s="183">
        <f t="shared" ca="1" si="12"/>
        <v>4932.2270000000008</v>
      </c>
      <c r="V16" s="138" t="str">
        <f t="shared" si="13"/>
        <v>MatOptions</v>
      </c>
      <c r="W16" s="177" t="s">
        <v>97</v>
      </c>
      <c r="X16" s="181">
        <f>IF(W16="Mat_5k",VLOOKUP($AN16,Premium!$B$103:$D$108,2,0),IF(W16="Mat_10k",VLOOKUP($AN16,Premium!$B$103:$D$108,3,0),""))</f>
        <v>4990.0000000000009</v>
      </c>
      <c r="Y16" s="180" t="str">
        <f t="shared" si="14"/>
        <v>DentalOptions</v>
      </c>
      <c r="Z16" s="177" t="s">
        <v>89</v>
      </c>
      <c r="AA16" s="181">
        <f>IF(Z16="Y",Premium!$C$99,"")</f>
        <v>785.00000000000011</v>
      </c>
      <c r="AB16" s="180" t="str">
        <f t="shared" si="15"/>
        <v>VisionOptions</v>
      </c>
      <c r="AC16" s="177" t="s">
        <v>89</v>
      </c>
      <c r="AD16" s="145">
        <f>IF(AC16="Y",Premium!$C$100,"")</f>
        <v>189.00000000000003</v>
      </c>
      <c r="AE16" s="182">
        <f t="shared" ca="1" si="16"/>
        <v>10896.227000000003</v>
      </c>
      <c r="AK16" s="1" t="str">
        <f t="shared" si="17"/>
        <v>SPR_Ded2500_woHC</v>
      </c>
      <c r="AL16" s="1" t="str">
        <f t="shared" si="18"/>
        <v>UScover_SPR_Ded2500_woHC</v>
      </c>
      <c r="AM16" s="130">
        <f t="shared" si="6"/>
        <v>8</v>
      </c>
      <c r="AN16" s="92" t="str">
        <f>IF($D16="","",VLOOKUP($D16,'Countries &amp; Age-band'!$B$3:$D$94,3,0))</f>
        <v>18-25</v>
      </c>
    </row>
    <row r="17" spans="1:40">
      <c r="B17" s="175" t="s">
        <v>98</v>
      </c>
      <c r="C17" s="176" t="s">
        <v>99</v>
      </c>
      <c r="D17" s="176">
        <v>81</v>
      </c>
      <c r="E17" s="176" t="s">
        <v>87</v>
      </c>
      <c r="F17" s="92" t="str">
        <f>IF($D17="","",VLOOKUP($D17,'Countries &amp; Age-band'!$B$3:$D$94,2,0))</f>
        <v>81+</v>
      </c>
      <c r="G17" s="175" t="s">
        <v>289</v>
      </c>
      <c r="H17" s="125" t="str">
        <f>IF($G17="","",VLOOKUP($G17,'Countries &amp; Age-band'!$F$3:$H$107,2,0))</f>
        <v>APAC (excl. HK/SG)</v>
      </c>
      <c r="I17" s="175" t="s">
        <v>90</v>
      </c>
      <c r="J17" s="175" t="s">
        <v>6</v>
      </c>
      <c r="K17" s="119" t="str">
        <f>IF($D17="","",IF($H17="North America","Not Available",IF($I17="Y","UScover",VLOOKUP($G17,'Countries &amp; Age-band'!$F$3:$H$99,3,0))))</f>
        <v>Zone2</v>
      </c>
      <c r="L17" s="138" t="str">
        <f t="shared" si="7"/>
        <v>SPRNotAvailable</v>
      </c>
      <c r="M17" s="177" t="s">
        <v>90</v>
      </c>
      <c r="N17" s="178" t="str">
        <f t="shared" si="0"/>
        <v>OK</v>
      </c>
      <c r="O17" s="177">
        <v>2500</v>
      </c>
      <c r="P17" s="179" t="str">
        <f t="shared" si="8"/>
        <v>OK</v>
      </c>
      <c r="Q17" s="180" t="str">
        <f t="shared" si="9"/>
        <v>HCOptions</v>
      </c>
      <c r="R17" s="177" t="s">
        <v>89</v>
      </c>
      <c r="S17" s="137" t="str">
        <f t="shared" si="10"/>
        <v>OK</v>
      </c>
      <c r="T17" s="184">
        <f t="shared" ca="1" si="11"/>
        <v>30323.882400000002</v>
      </c>
      <c r="U17" s="183">
        <f t="shared" ca="1" si="12"/>
        <v>25775.300040000002</v>
      </c>
      <c r="V17" s="138" t="str">
        <f t="shared" si="13"/>
        <v>MatNotAvailable</v>
      </c>
      <c r="W17" s="177" t="s">
        <v>90</v>
      </c>
      <c r="X17" s="181" t="str">
        <f>IF(W17="Mat_5k",VLOOKUP($AN17,Premium!$B$103:$D$108,2,0),IF(W17="Mat_10k",VLOOKUP($AN17,Premium!$B$103:$D$108,3,0),""))</f>
        <v/>
      </c>
      <c r="Y17" s="180" t="str">
        <f t="shared" si="14"/>
        <v>DentalOptions</v>
      </c>
      <c r="Z17" s="177" t="s">
        <v>89</v>
      </c>
      <c r="AA17" s="181">
        <f>IF(Z17="Y",Premium!$C$99,"")</f>
        <v>785.00000000000011</v>
      </c>
      <c r="AB17" s="180" t="str">
        <f t="shared" si="15"/>
        <v>VisionOptions</v>
      </c>
      <c r="AC17" s="177" t="s">
        <v>89</v>
      </c>
      <c r="AD17" s="145">
        <f>IF(AC17="Y",Premium!$C$100,"")</f>
        <v>189.00000000000003</v>
      </c>
      <c r="AE17" s="182">
        <f t="shared" ca="1" si="16"/>
        <v>26749.300040000002</v>
      </c>
      <c r="AK17" s="1" t="str">
        <f t="shared" si="17"/>
        <v>PR_Ded2500_wHC</v>
      </c>
      <c r="AL17" s="1" t="str">
        <f t="shared" si="18"/>
        <v>Zone2_PR_Ded2500_wHC</v>
      </c>
      <c r="AM17" s="130">
        <f t="shared" si="6"/>
        <v>8</v>
      </c>
      <c r="AN17" s="92" t="str">
        <f>IF($D17="","",VLOOKUP($D17,'Countries &amp; Age-band'!$B$3:$D$94,3,0))</f>
        <v>NA</v>
      </c>
    </row>
    <row r="18" spans="1:40">
      <c r="B18" s="175"/>
      <c r="C18" s="176"/>
      <c r="D18" s="176"/>
      <c r="E18" s="176"/>
      <c r="F18" s="92" t="str">
        <f>IF($D18="","",VLOOKUP($D18,'Countries &amp; Age-band'!$B$3:$D$94,2,0))</f>
        <v/>
      </c>
      <c r="G18" s="175"/>
      <c r="H18" s="125" t="str">
        <f>IF($G18="","",VLOOKUP($G18,'Countries &amp; Age-band'!$F$3:$H$107,2,0))</f>
        <v/>
      </c>
      <c r="I18" s="175"/>
      <c r="J18" s="175"/>
      <c r="K18" s="119" t="str">
        <f>IF($D18="","",IF($H18="North America","Not Available",IF($I18="Y","UScover",VLOOKUP($G18,'Countries &amp; Age-band'!$F$3:$H$99,3,0))))</f>
        <v/>
      </c>
      <c r="L18" s="138" t="str">
        <f t="shared" si="7"/>
        <v/>
      </c>
      <c r="M18" s="177"/>
      <c r="N18" s="178" t="str">
        <f t="shared" si="0"/>
        <v/>
      </c>
      <c r="O18" s="177"/>
      <c r="P18" s="179" t="str">
        <f t="shared" si="8"/>
        <v/>
      </c>
      <c r="Q18" s="180" t="str">
        <f t="shared" si="9"/>
        <v/>
      </c>
      <c r="R18" s="177"/>
      <c r="S18" s="137" t="str">
        <f t="shared" si="10"/>
        <v/>
      </c>
      <c r="T18" s="184" t="str">
        <f t="shared" ca="1" si="11"/>
        <v/>
      </c>
      <c r="U18" s="183" t="str">
        <f t="shared" si="12"/>
        <v/>
      </c>
      <c r="V18" s="138" t="str">
        <f t="shared" si="13"/>
        <v/>
      </c>
      <c r="W18" s="177"/>
      <c r="X18" s="181" t="str">
        <f>IF(W18="Mat_5k",VLOOKUP($AN18,Premium!$B$103:$D$108,2,0),IF(W18="Mat_10k",VLOOKUP($AN18,Premium!$B$103:$D$108,3,0),""))</f>
        <v/>
      </c>
      <c r="Y18" s="180" t="str">
        <f t="shared" si="14"/>
        <v/>
      </c>
      <c r="Z18" s="177"/>
      <c r="AA18" s="181" t="str">
        <f>IF(Z18="Y",Premium!$C$99,"")</f>
        <v/>
      </c>
      <c r="AB18" s="180" t="str">
        <f t="shared" si="15"/>
        <v/>
      </c>
      <c r="AC18" s="177"/>
      <c r="AD18" s="145" t="str">
        <f>IF(AC18="Y",Premium!$C$100,"")</f>
        <v/>
      </c>
      <c r="AE18" s="182" t="str">
        <f t="shared" si="16"/>
        <v/>
      </c>
      <c r="AK18" s="1" t="str">
        <f t="shared" si="17"/>
        <v>PR_Ded_woHC</v>
      </c>
      <c r="AL18" s="1" t="str">
        <f t="shared" si="18"/>
        <v>_PR_Ded_woHC</v>
      </c>
      <c r="AM18" s="130" t="str">
        <f t="shared" si="6"/>
        <v>Plan Input CHECK</v>
      </c>
      <c r="AN18" s="92" t="str">
        <f>IF($D18="","",VLOOKUP($D18,'Countries &amp; Age-band'!$B$3:$D$94,3,0))</f>
        <v/>
      </c>
    </row>
    <row r="19" spans="1:40">
      <c r="B19" s="175"/>
      <c r="C19" s="176"/>
      <c r="D19" s="176"/>
      <c r="E19" s="176"/>
      <c r="F19" s="92" t="str">
        <f>IF($D19="","",VLOOKUP($D19,'Countries &amp; Age-band'!$B$3:$D$94,2,0))</f>
        <v/>
      </c>
      <c r="G19" s="175"/>
      <c r="H19" s="125" t="str">
        <f>IF($G19="","",VLOOKUP($G19,'Countries &amp; Age-band'!$F$3:$H$107,2,0))</f>
        <v/>
      </c>
      <c r="I19" s="175"/>
      <c r="J19" s="175"/>
      <c r="K19" s="119" t="str">
        <f>IF($D19="","",IF($H19="North America","Not Available",IF($I19="Y","UScover",VLOOKUP($G19,'Countries &amp; Age-band'!$F$3:$H$99,3,0))))</f>
        <v/>
      </c>
      <c r="L19" s="138" t="str">
        <f t="shared" si="7"/>
        <v/>
      </c>
      <c r="M19" s="177"/>
      <c r="N19" s="178" t="str">
        <f t="shared" si="0"/>
        <v/>
      </c>
      <c r="O19" s="177"/>
      <c r="P19" s="179" t="str">
        <f t="shared" si="8"/>
        <v/>
      </c>
      <c r="Q19" s="180" t="str">
        <f t="shared" si="9"/>
        <v/>
      </c>
      <c r="R19" s="177"/>
      <c r="S19" s="137" t="str">
        <f t="shared" si="10"/>
        <v/>
      </c>
      <c r="T19" s="184" t="str">
        <f t="shared" ca="1" si="11"/>
        <v/>
      </c>
      <c r="U19" s="183" t="str">
        <f t="shared" si="12"/>
        <v/>
      </c>
      <c r="V19" s="138" t="str">
        <f t="shared" si="13"/>
        <v/>
      </c>
      <c r="W19" s="177"/>
      <c r="X19" s="181" t="str">
        <f>IF(W19="Mat_5k",VLOOKUP($AN19,Premium!$B$103:$D$108,2,0),IF(W19="Mat_10k",VLOOKUP($AN19,Premium!$B$103:$D$108,3,0),""))</f>
        <v/>
      </c>
      <c r="Y19" s="180" t="str">
        <f t="shared" si="14"/>
        <v/>
      </c>
      <c r="Z19" s="177"/>
      <c r="AA19" s="181" t="str">
        <f>IF(Z19="Y",Premium!$C$99,"")</f>
        <v/>
      </c>
      <c r="AB19" s="180" t="str">
        <f t="shared" si="15"/>
        <v/>
      </c>
      <c r="AC19" s="177"/>
      <c r="AD19" s="145" t="str">
        <f>IF(AC19="Y",Premium!$C$100,"")</f>
        <v/>
      </c>
      <c r="AE19" s="182" t="str">
        <f t="shared" si="16"/>
        <v/>
      </c>
      <c r="AK19" s="1" t="str">
        <f t="shared" si="17"/>
        <v>PR_Ded_woHC</v>
      </c>
      <c r="AL19" s="1" t="str">
        <f t="shared" si="18"/>
        <v>_PR_Ded_woHC</v>
      </c>
      <c r="AM19" s="130" t="str">
        <f t="shared" si="6"/>
        <v>Plan Input CHECK</v>
      </c>
      <c r="AN19" s="92" t="str">
        <f>IF($D19="","",VLOOKUP($D19,'Countries &amp; Age-band'!$B$3:$D$94,3,0))</f>
        <v/>
      </c>
    </row>
    <row r="20" spans="1:40">
      <c r="B20" s="175"/>
      <c r="C20" s="176"/>
      <c r="D20" s="176"/>
      <c r="E20" s="176"/>
      <c r="F20" s="92" t="str">
        <f>IF($D20="","",VLOOKUP($D20,'Countries &amp; Age-band'!$B$3:$D$94,2,0))</f>
        <v/>
      </c>
      <c r="G20" s="175"/>
      <c r="H20" s="125" t="str">
        <f>IF($G20="","",VLOOKUP($G20,'Countries &amp; Age-band'!$F$3:$H$107,2,0))</f>
        <v/>
      </c>
      <c r="I20" s="175"/>
      <c r="J20" s="175"/>
      <c r="K20" s="119" t="str">
        <f>IF($D20="","",IF($H20="North America","Not Available",IF($I20="Y","UScover",VLOOKUP($G20,'Countries &amp; Age-band'!$F$3:$H$99,3,0))))</f>
        <v/>
      </c>
      <c r="L20" s="138" t="str">
        <f t="shared" si="7"/>
        <v/>
      </c>
      <c r="M20" s="177"/>
      <c r="N20" s="178" t="str">
        <f t="shared" si="0"/>
        <v/>
      </c>
      <c r="O20" s="177"/>
      <c r="P20" s="179" t="str">
        <f t="shared" si="8"/>
        <v/>
      </c>
      <c r="Q20" s="180" t="str">
        <f t="shared" si="9"/>
        <v/>
      </c>
      <c r="R20" s="177"/>
      <c r="S20" s="137" t="str">
        <f t="shared" si="10"/>
        <v/>
      </c>
      <c r="T20" s="184" t="str">
        <f t="shared" ca="1" si="11"/>
        <v/>
      </c>
      <c r="U20" s="183" t="str">
        <f t="shared" si="12"/>
        <v/>
      </c>
      <c r="V20" s="138" t="str">
        <f t="shared" si="13"/>
        <v/>
      </c>
      <c r="W20" s="177"/>
      <c r="X20" s="181" t="str">
        <f>IF(W20="Mat_5k",VLOOKUP($AN20,Premium!$B$103:$D$108,2,0),IF(W20="Mat_10k",VLOOKUP($AN20,Premium!$B$103:$D$108,3,0),""))</f>
        <v/>
      </c>
      <c r="Y20" s="180" t="str">
        <f t="shared" si="14"/>
        <v/>
      </c>
      <c r="Z20" s="177"/>
      <c r="AA20" s="181" t="str">
        <f>IF(Z20="Y",Premium!$C$99,"")</f>
        <v/>
      </c>
      <c r="AB20" s="180" t="str">
        <f t="shared" si="15"/>
        <v/>
      </c>
      <c r="AC20" s="177"/>
      <c r="AD20" s="145" t="str">
        <f>IF(AC20="Y",Premium!$C$100,"")</f>
        <v/>
      </c>
      <c r="AE20" s="182" t="str">
        <f t="shared" si="16"/>
        <v/>
      </c>
      <c r="AK20" s="1" t="str">
        <f t="shared" si="17"/>
        <v>PR_Ded_woHC</v>
      </c>
      <c r="AL20" s="1" t="str">
        <f t="shared" si="18"/>
        <v>_PR_Ded_woHC</v>
      </c>
      <c r="AM20" s="130" t="str">
        <f t="shared" si="6"/>
        <v>Plan Input CHECK</v>
      </c>
      <c r="AN20" s="92" t="str">
        <f>IF($D20="","",VLOOKUP($D20,'Countries &amp; Age-band'!$B$3:$D$94,3,0))</f>
        <v/>
      </c>
    </row>
    <row r="21" spans="1:40">
      <c r="B21" s="175"/>
      <c r="C21" s="176"/>
      <c r="D21" s="176"/>
      <c r="E21" s="176"/>
      <c r="F21" s="92" t="str">
        <f>IF($D21="","",VLOOKUP($D21,'Countries &amp; Age-band'!$B$3:$D$94,2,0))</f>
        <v/>
      </c>
      <c r="G21" s="175"/>
      <c r="H21" s="125" t="str">
        <f>IF($G21="","",VLOOKUP($G21,'Countries &amp; Age-band'!$F$3:$H$107,2,0))</f>
        <v/>
      </c>
      <c r="I21" s="175"/>
      <c r="J21" s="175"/>
      <c r="K21" s="119" t="str">
        <f>IF($D21="","",IF($H21="North America","Not Available",IF($I21="Y","UScover",VLOOKUP($G21,'Countries &amp; Age-band'!$F$3:$H$99,3,0))))</f>
        <v/>
      </c>
      <c r="L21" s="138" t="str">
        <f t="shared" si="7"/>
        <v/>
      </c>
      <c r="M21" s="177"/>
      <c r="N21" s="178" t="str">
        <f t="shared" si="0"/>
        <v/>
      </c>
      <c r="O21" s="177"/>
      <c r="P21" s="179" t="str">
        <f t="shared" si="8"/>
        <v/>
      </c>
      <c r="Q21" s="180" t="str">
        <f t="shared" si="9"/>
        <v/>
      </c>
      <c r="R21" s="177"/>
      <c r="S21" s="137" t="str">
        <f t="shared" si="10"/>
        <v/>
      </c>
      <c r="T21" s="184" t="str">
        <f t="shared" ca="1" si="11"/>
        <v/>
      </c>
      <c r="U21" s="183" t="str">
        <f t="shared" si="12"/>
        <v/>
      </c>
      <c r="V21" s="138" t="str">
        <f t="shared" si="13"/>
        <v/>
      </c>
      <c r="W21" s="177"/>
      <c r="X21" s="181" t="str">
        <f>IF(W21="Mat_5k",VLOOKUP($AN21,Premium!$B$103:$D$108,2,0),IF(W21="Mat_10k",VLOOKUP($AN21,Premium!$B$103:$D$108,3,0),""))</f>
        <v/>
      </c>
      <c r="Y21" s="180" t="str">
        <f t="shared" si="14"/>
        <v/>
      </c>
      <c r="Z21" s="177"/>
      <c r="AA21" s="181" t="str">
        <f>IF(Z21="Y",Premium!$C$99,"")</f>
        <v/>
      </c>
      <c r="AB21" s="180" t="str">
        <f t="shared" si="15"/>
        <v/>
      </c>
      <c r="AC21" s="177"/>
      <c r="AD21" s="145" t="str">
        <f>IF(AC21="Y",Premium!$C$100,"")</f>
        <v/>
      </c>
      <c r="AE21" s="182" t="str">
        <f t="shared" si="16"/>
        <v/>
      </c>
      <c r="AK21" s="1" t="str">
        <f t="shared" si="17"/>
        <v>PR_Ded_woHC</v>
      </c>
      <c r="AL21" s="1" t="str">
        <f t="shared" si="18"/>
        <v>_PR_Ded_woHC</v>
      </c>
      <c r="AM21" s="130" t="str">
        <f t="shared" si="6"/>
        <v>Plan Input CHECK</v>
      </c>
      <c r="AN21" s="92" t="str">
        <f>IF($D21="","",VLOOKUP($D21,'Countries &amp; Age-band'!$B$3:$D$94,3,0))</f>
        <v/>
      </c>
    </row>
    <row r="22" spans="1:40">
      <c r="Q22" s="3"/>
      <c r="R22" s="3"/>
      <c r="S22" s="3"/>
    </row>
    <row r="23" spans="1:40" ht="15.75" thickBot="1">
      <c r="B23" s="101" t="s">
        <v>100</v>
      </c>
      <c r="Q23" s="96"/>
      <c r="R23" s="96"/>
      <c r="S23" s="96"/>
      <c r="T23" s="96"/>
      <c r="U23" s="96"/>
      <c r="V23" s="139"/>
      <c r="W23" s="96"/>
      <c r="AC23" s="76" t="s">
        <v>33</v>
      </c>
      <c r="AE23" s="185">
        <f ca="1">SUM(AE13:AE21)</f>
        <v>71178.717239999998</v>
      </c>
    </row>
    <row r="24" spans="1:40" ht="15.75" thickTop="1">
      <c r="Q24" s="97"/>
      <c r="R24" s="97"/>
      <c r="S24" s="97"/>
      <c r="T24" s="97"/>
      <c r="U24" s="97"/>
      <c r="V24" s="140"/>
      <c r="W24" s="97"/>
      <c r="AC24" t="s">
        <v>101</v>
      </c>
      <c r="AE24" s="97">
        <v>0.04</v>
      </c>
    </row>
    <row r="25" spans="1:40">
      <c r="A25" s="172" t="s">
        <v>36</v>
      </c>
      <c r="B25" s="1" t="s">
        <v>102</v>
      </c>
      <c r="Q25" s="98"/>
      <c r="R25" s="98"/>
      <c r="S25" s="98"/>
      <c r="T25" s="98"/>
      <c r="U25" s="98"/>
      <c r="V25" s="139"/>
      <c r="W25" s="98"/>
      <c r="AC25" s="3" t="s">
        <v>34</v>
      </c>
      <c r="AE25" s="186">
        <f ca="1">AE23*(1+AE24)</f>
        <v>74025.865929599997</v>
      </c>
    </row>
    <row r="26" spans="1:40">
      <c r="A26" s="172" t="s">
        <v>38</v>
      </c>
      <c r="B26" s="1" t="s">
        <v>103</v>
      </c>
    </row>
    <row r="27" spans="1:40">
      <c r="A27" s="172" t="s">
        <v>40</v>
      </c>
      <c r="B27" s="1" t="s">
        <v>391</v>
      </c>
    </row>
    <row r="28" spans="1:40">
      <c r="A28" s="172" t="s">
        <v>104</v>
      </c>
      <c r="B28" s="1" t="s">
        <v>105</v>
      </c>
    </row>
    <row r="29" spans="1:40">
      <c r="A29" s="172" t="s">
        <v>388</v>
      </c>
      <c r="B29" s="1" t="s">
        <v>389</v>
      </c>
    </row>
  </sheetData>
  <sheetProtection algorithmName="SHA-512" hashValue="g3S9nM+3e78U6y6kB3hCYSp1CRtMDvo8sxgPf3LrHAQZ3pvlDvPbZes3JVyyFcUhJdfgX+Lk+mpvjMeYp7omkg==" saltValue="Ipyy5iABnR1IOdw5c3t8ow==" spinCount="100000" sheet="1" selectLockedCells="1"/>
  <mergeCells count="9">
    <mergeCell ref="L11:U11"/>
    <mergeCell ref="V11:AD11"/>
    <mergeCell ref="AL10:AM10"/>
    <mergeCell ref="M7:M8"/>
    <mergeCell ref="O7:O8"/>
    <mergeCell ref="R7:R8"/>
    <mergeCell ref="Z7:Z8"/>
    <mergeCell ref="AC7:AC8"/>
    <mergeCell ref="W7:W8"/>
  </mergeCells>
  <conditionalFormatting sqref="B2">
    <cfRule type="expression" dxfId="33" priority="3">
      <formula>AND($G2&lt;&gt;"Hong Kong", $M2="Y")</formula>
    </cfRule>
  </conditionalFormatting>
  <conditionalFormatting sqref="C11">
    <cfRule type="expression" dxfId="32" priority="1">
      <formula>AND(C13="Policyholder", COUNTIF($C$13:$C$21, "Policyholder")&gt;1)</formula>
    </cfRule>
  </conditionalFormatting>
  <conditionalFormatting sqref="C13:C21">
    <cfRule type="expression" dxfId="31" priority="2">
      <formula>AND(C13="Policyholder", COUNTIF($C$13:$C$21, "Policyholder")&gt;1)</formula>
    </cfRule>
  </conditionalFormatting>
  <conditionalFormatting sqref="M7">
    <cfRule type="expression" dxfId="30" priority="51">
      <formula>COUNTIFS($G$13:$G$99, "&lt;&gt;Hong Kong", $M$13:$M$99, "Y") &gt; 0</formula>
    </cfRule>
  </conditionalFormatting>
  <conditionalFormatting sqref="M13:M21">
    <cfRule type="expression" dxfId="29" priority="16">
      <formula>AND($G13&lt;&gt;"Hong Kong", $M13="Y")</formula>
    </cfRule>
  </conditionalFormatting>
  <conditionalFormatting sqref="O7">
    <cfRule type="expression" dxfId="28" priority="54">
      <formula>COUNTIFS($J$13:$J$99, "Core", $O$13:$O$99, "Nil") + COUNTIFS($J$13:$J$99, "Core_wOP", $O$13:$O$99, "Nil")&gt; 0</formula>
    </cfRule>
  </conditionalFormatting>
  <conditionalFormatting sqref="O13:O21">
    <cfRule type="expression" dxfId="27" priority="9">
      <formula>OR(AND($J13="Core", $O13="Nil"),AND($J13="Core_wOP", $O13="Nil"))</formula>
    </cfRule>
  </conditionalFormatting>
  <conditionalFormatting sqref="R7">
    <cfRule type="expression" dxfId="26" priority="57">
      <formula>COUNTIFS($K$13:$K$99, "&lt;&gt;Zone1", $K$13:$K$99, "&lt;&gt;Zone2", $R$13:$R$99, "Y")+COUNTIFS($I$13:$I$99,"Y",$R$13:$R$99, "Y")&gt;0</formula>
    </cfRule>
  </conditionalFormatting>
  <conditionalFormatting sqref="R13:R21">
    <cfRule type="expression" dxfId="25" priority="8">
      <formula>OR(AND($I13="Y", $R13="Y"),AND($K13&lt;&gt;"Zone1", $K13&lt;&gt;"Zone2", $R13="Y"))</formula>
    </cfRule>
  </conditionalFormatting>
  <conditionalFormatting sqref="W7">
    <cfRule type="expression" dxfId="24" priority="61">
      <formula>COUNTIFS($E$13:$E$99, "&lt;&gt;F", $W$13:$W$99, "Mat_5k") + COUNTIFS($E$13:$E$99, "&lt;&gt;F", $W$13:$W$99, "Mat_10k") + COUNTIFS($J$13:$J$99, "Core", $W$13:$W$99, "Mat_5k") + COUNTIFS($J$13:$J$99, "Core", $W$13:$W$99, "Mat_10k") + COUNTIFS($J$13:$J$99, "Core_wOP", $W$13:$W$99, "Mat_5k") + COUNTIFS($J$13:$J$99, "Core_wOP", $W$13:$W$99, "Mat_10k") + COUNTIFS($D$13:$D$99, "&lt;18", $W$13:$W$99, "Mat_5k") + COUNTIFS($D$13:$D$99, "&lt;18", $W$13:$W$99, "Mat_10k") + COUNTIFS($D$13:$D$99, "&gt;45", $W$13:$W$99, "Mat_5k") + COUNTIFS($D$13:$D$99, "&gt;45", $W$13:$W$99, "Mat_10k")&gt;0</formula>
    </cfRule>
  </conditionalFormatting>
  <conditionalFormatting sqref="W13:W21">
    <cfRule type="expression" dxfId="23" priority="6">
      <formula>AND(OR($W13="Mat_5k", $W13="Mat_10k"), OR($E13&lt;&gt;"F", $J13="Core", $J13="Core_wOP", $D13&lt;18, $D13&gt;45))</formula>
    </cfRule>
  </conditionalFormatting>
  <conditionalFormatting sqref="W14 W18 W20">
    <cfRule type="expression" dxfId="22" priority="48">
      <formula>AND(OR($W14="Mat_5k", $W14="Mat_10k"), OR(#REF!&lt;&gt;"F", $J14="Core", $J14="Core_wOP", $D14&lt;18, $D14&gt;45))</formula>
    </cfRule>
  </conditionalFormatting>
  <conditionalFormatting sqref="W19">
    <cfRule type="expression" dxfId="21" priority="41">
      <formula>AND(OR($W19="Mat_5k", $W19="Mat_10k"), OR($P19&lt;&gt;"F", $J19="Core", $J19="Core_wOP", $O19&lt;18, $O19&gt;45))</formula>
    </cfRule>
  </conditionalFormatting>
  <conditionalFormatting sqref="Z7">
    <cfRule type="expression" dxfId="20" priority="52">
      <formula>COUNTIFS($J$13:$J$99, "Core", $Z$13:$Z$99, "Y") +COUNTIFS($J$13:$J$99, "Core_wOP", $Z$13:$Z$99, "Y")&gt; 0</formula>
    </cfRule>
  </conditionalFormatting>
  <conditionalFormatting sqref="Z13:Z21">
    <cfRule type="expression" dxfId="19" priority="5">
      <formula>AND($Z13="Y", OR($J13="Core", $J13="Core_wOP"))</formula>
    </cfRule>
  </conditionalFormatting>
  <conditionalFormatting sqref="AC7">
    <cfRule type="expression" dxfId="18" priority="53">
      <formula>COUNTIFS($J$13:$J$99, "Core", $AC$13:$AC$99, "Y") +COUNTIFS($J$13:$J$99, "Core_wOP", $AC$13:$AC$99, "Y")&gt; 0</formula>
    </cfRule>
  </conditionalFormatting>
  <conditionalFormatting sqref="AC13:AC21">
    <cfRule type="expression" dxfId="17" priority="4">
      <formula>AND($AC13="Y", OR($J13="Core", $J13="Core_wOP"))</formula>
    </cfRule>
  </conditionalFormatting>
  <dataValidations count="7">
    <dataValidation type="list" allowBlank="1" showInputMessage="1" showErrorMessage="1" sqref="E13:E21" xr:uid="{66FF959E-F26C-44B1-AA9F-13BC93C3AFBC}">
      <formula1>"M,F"</formula1>
    </dataValidation>
    <dataValidation type="list" allowBlank="1" showInputMessage="1" showErrorMessage="1" sqref="O13:O21" xr:uid="{0B1006BA-68A4-46C2-A7D6-779484F0E82D}">
      <formula1>INDIRECT($J13)</formula1>
    </dataValidation>
    <dataValidation type="list" allowBlank="1" showInputMessage="1" showErrorMessage="1" sqref="W13:W21" xr:uid="{991B7A29-7416-457F-9CE3-3F12DD8EB327}">
      <formula1>INDIRECT($V13)</formula1>
    </dataValidation>
    <dataValidation type="list" allowBlank="1" showInputMessage="1" showErrorMessage="1" sqref="Z13:Z21" xr:uid="{9075CBDA-6AFF-420C-9878-AEF67759C576}">
      <formula1>INDIRECT($Y13)</formula1>
    </dataValidation>
    <dataValidation type="list" allowBlank="1" showInputMessage="1" showErrorMessage="1" sqref="AC13:AC21" xr:uid="{61AD9D3B-1243-4780-AA5F-EBF3DD6DC60D}">
      <formula1>INDIRECT($AB13)</formula1>
    </dataValidation>
    <dataValidation type="list" allowBlank="1" showInputMessage="1" showErrorMessage="1" sqref="M13:M21" xr:uid="{A7B8035C-7E50-4EEB-AF37-0CF13038C08C}">
      <formula1>INDIRECT($L13)</formula1>
    </dataValidation>
    <dataValidation type="list" allowBlank="1" showInputMessage="1" showErrorMessage="1" sqref="R13:R21" xr:uid="{0569A873-C4A0-4FF8-B27E-8AF839324C27}">
      <formula1>INDIRECT($Q13)</formula1>
    </dataValidation>
  </dataValidations>
  <pageMargins left="0.23622047244094491" right="0.23622047244094491" top="0.74803149606299213" bottom="0.74803149606299213" header="0.31496062992125984" footer="0.31496062992125984"/>
  <pageSetup paperSize="9" scale="47"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FCF41D63-72DB-4243-9E69-0F851EC76786}">
          <x14:formula1>
            <xm:f>'Selected Plan'!$B$3:$B$4</xm:f>
          </x14:formula1>
          <xm:sqref>I13:I21</xm:sqref>
        </x14:dataValidation>
        <x14:dataValidation type="list" allowBlank="1" showInputMessage="1" showErrorMessage="1" xr:uid="{4A6659A3-A687-417A-AF2D-7771DCC923C8}">
          <x14:formula1>
            <xm:f>'Selected Plan'!$C$3:$C$6</xm:f>
          </x14:formula1>
          <xm:sqref>J13:J21</xm:sqref>
        </x14:dataValidation>
        <x14:dataValidation type="list" allowBlank="1" showInputMessage="1" showErrorMessage="1" xr:uid="{DE0D1B5E-261B-4125-9DCB-4941F17D5A39}">
          <x14:formula1>
            <xm:f>'Selected Plan'!$D$3:$D$14</xm:f>
          </x14:formula1>
          <xm:sqref>C13:C21</xm:sqref>
        </x14:dataValidation>
        <x14:dataValidation type="list" allowBlank="1" showInputMessage="1" showErrorMessage="1" xr:uid="{792EF60C-BFD9-442E-8A55-C41A40284A77}">
          <x14:formula1>
            <xm:f>'Countries &amp; Age-band'!$F$4:$F$99</xm:f>
          </x14:formula1>
          <xm:sqref>G13:G21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8F067-6F4D-4CB6-9A15-D6EF9C9212AB}">
  <sheetPr>
    <tabColor rgb="FF00B050"/>
  </sheetPr>
  <dimension ref="B1:M53"/>
  <sheetViews>
    <sheetView showGridLines="0" topLeftCell="A22" zoomScale="85" zoomScaleNormal="85" workbookViewId="0">
      <selection activeCell="D5" sqref="D5"/>
    </sheetView>
  </sheetViews>
  <sheetFormatPr defaultColWidth="8.85546875" defaultRowHeight="15"/>
  <cols>
    <col min="1" max="1" width="8.85546875" customWidth="1"/>
    <col min="2" max="2" width="37.85546875" style="1" customWidth="1"/>
    <col min="3" max="3" width="32.140625" style="1" customWidth="1"/>
    <col min="4" max="4" width="26.85546875" style="1" customWidth="1"/>
    <col min="5" max="5" width="25.85546875" style="1" customWidth="1"/>
    <col min="6" max="6" width="27.85546875" style="1" customWidth="1"/>
    <col min="7" max="10" width="23" style="1" bestFit="1" customWidth="1"/>
    <col min="11" max="11" width="40.5703125" customWidth="1"/>
    <col min="12" max="12" width="12.140625" customWidth="1"/>
    <col min="13" max="13" width="23.140625" customWidth="1"/>
    <col min="14" max="14" width="8.85546875" customWidth="1"/>
    <col min="20" max="20" width="18.140625" customWidth="1"/>
    <col min="16377" max="16384" width="8.140625" customWidth="1"/>
  </cols>
  <sheetData>
    <row r="1" spans="2:13">
      <c r="B1" s="193"/>
      <c r="C1" s="1" t="s">
        <v>42</v>
      </c>
    </row>
    <row r="2" spans="2:13">
      <c r="B2" s="146"/>
      <c r="C2" s="1" t="s">
        <v>43</v>
      </c>
      <c r="D2" s="194" t="s">
        <v>106</v>
      </c>
    </row>
    <row r="3" spans="2:13">
      <c r="B3"/>
      <c r="C3"/>
      <c r="D3"/>
      <c r="E3"/>
      <c r="F3"/>
      <c r="G3"/>
      <c r="H3"/>
      <c r="I3"/>
      <c r="J3"/>
    </row>
    <row r="4" spans="2:13" ht="23.25">
      <c r="B4" s="93" t="s">
        <v>46</v>
      </c>
    </row>
    <row r="5" spans="2:13" ht="23.25">
      <c r="B5" s="93"/>
    </row>
    <row r="6" spans="2:13" ht="19.350000000000001" customHeight="1">
      <c r="B6" s="76" t="s">
        <v>26</v>
      </c>
      <c r="C6" s="173">
        <v>46204</v>
      </c>
      <c r="D6"/>
      <c r="E6"/>
      <c r="F6"/>
      <c r="G6"/>
      <c r="H6"/>
      <c r="I6"/>
      <c r="J6"/>
    </row>
    <row r="7" spans="2:13" ht="19.350000000000001" customHeight="1">
      <c r="B7" s="76" t="s">
        <v>53</v>
      </c>
      <c r="C7" s="117">
        <f>COUNTA(C9:L9)</f>
        <v>4</v>
      </c>
      <c r="D7"/>
      <c r="E7"/>
      <c r="F7"/>
      <c r="G7"/>
      <c r="H7"/>
      <c r="I7"/>
      <c r="J7"/>
    </row>
    <row r="8" spans="2:13" ht="19.350000000000001" customHeight="1">
      <c r="B8" s="76" t="s">
        <v>54</v>
      </c>
      <c r="C8" s="118">
        <f>IF($C$7=1,0%,IF($C$7=2,5%,IF($C$7=3,10%,IF($C$7&gt;=4,15%))))</f>
        <v>0.15</v>
      </c>
      <c r="D8"/>
      <c r="E8"/>
      <c r="F8"/>
      <c r="G8"/>
      <c r="H8"/>
      <c r="I8"/>
      <c r="J8"/>
    </row>
    <row r="9" spans="2:13" ht="15.75" thickBot="1">
      <c r="B9" s="199" t="s">
        <v>59</v>
      </c>
      <c r="C9" s="197" t="s">
        <v>86</v>
      </c>
      <c r="D9" s="197" t="s">
        <v>92</v>
      </c>
      <c r="E9" s="197" t="s">
        <v>95</v>
      </c>
      <c r="F9" s="197" t="s">
        <v>95</v>
      </c>
      <c r="G9" s="197"/>
      <c r="H9" s="197"/>
      <c r="I9" s="197"/>
      <c r="J9" s="197"/>
    </row>
    <row r="10" spans="2:13" ht="15" customHeight="1" thickTop="1">
      <c r="B10" s="11"/>
    </row>
    <row r="11" spans="2:13">
      <c r="B11" s="1" t="s">
        <v>63</v>
      </c>
      <c r="C11" s="174" t="s">
        <v>88</v>
      </c>
      <c r="D11" s="174" t="s">
        <v>88</v>
      </c>
      <c r="E11" s="174" t="s">
        <v>88</v>
      </c>
      <c r="F11" s="174" t="s">
        <v>88</v>
      </c>
      <c r="G11" s="174"/>
      <c r="H11" s="174"/>
      <c r="I11" s="174"/>
      <c r="J11" s="174"/>
      <c r="K11" s="70"/>
      <c r="L11" s="70"/>
      <c r="M11" s="121"/>
    </row>
    <row r="12" spans="2:13">
      <c r="B12" s="1" t="s">
        <v>107</v>
      </c>
      <c r="C12" s="1" t="str">
        <f>IF(C9="","",VLOOKUP(C$11,'Countries &amp; Age-band'!$F$3:$H$107,2,0))</f>
        <v>HK/SG</v>
      </c>
      <c r="D12" s="1" t="str">
        <f>IF(D9="","",VLOOKUP(D$11,'Countries &amp; Age-band'!$F$3:$H$107,2,0))</f>
        <v>HK/SG</v>
      </c>
      <c r="E12" s="1" t="str">
        <f>IF(E9="","",VLOOKUP(E$11,'Countries &amp; Age-band'!$F$3:$H$107,2,0))</f>
        <v>HK/SG</v>
      </c>
      <c r="F12" s="1" t="str">
        <f>IF(F9="","",VLOOKUP(F$11,'Countries &amp; Age-band'!$F$3:$H$107,2,0))</f>
        <v>HK/SG</v>
      </c>
      <c r="G12" s="1" t="str">
        <f>IF(G9="","",VLOOKUP(G$11,'Countries &amp; Age-band'!$F$3:$H$107,2,0))</f>
        <v/>
      </c>
      <c r="H12" s="1" t="str">
        <f>IF(H9="","",VLOOKUP(H$11,'Countries &amp; Age-band'!$F$3:$H$107,2,0))</f>
        <v/>
      </c>
      <c r="I12" s="1" t="str">
        <f>IF(I9="","",VLOOKUP(I$11,'Countries &amp; Age-band'!$F$3:$H$107,2,0))</f>
        <v/>
      </c>
      <c r="J12" s="1" t="str">
        <f>IF(J9="","",VLOOKUP(J$11,'Countries &amp; Age-band'!$F$3:$H$107,2,0))</f>
        <v/>
      </c>
      <c r="K12" s="70"/>
      <c r="L12" s="70"/>
      <c r="M12" s="121"/>
    </row>
    <row r="13" spans="2:13">
      <c r="B13" s="1" t="s">
        <v>65</v>
      </c>
      <c r="C13" s="174" t="s">
        <v>90</v>
      </c>
      <c r="D13" s="174" t="s">
        <v>90</v>
      </c>
      <c r="E13" s="174" t="s">
        <v>90</v>
      </c>
      <c r="F13" s="174" t="s">
        <v>90</v>
      </c>
      <c r="G13" s="174"/>
      <c r="H13" s="174"/>
      <c r="I13" s="174"/>
      <c r="J13" s="174"/>
      <c r="M13" s="121"/>
    </row>
    <row r="14" spans="2:13">
      <c r="B14" s="1" t="s">
        <v>66</v>
      </c>
      <c r="C14" s="174" t="s">
        <v>5</v>
      </c>
      <c r="D14" s="174" t="s">
        <v>5</v>
      </c>
      <c r="E14" s="174" t="s">
        <v>5</v>
      </c>
      <c r="F14" s="174" t="s">
        <v>5</v>
      </c>
      <c r="G14" s="174"/>
      <c r="H14" s="174"/>
      <c r="I14" s="174"/>
      <c r="J14" s="174"/>
      <c r="M14" s="121"/>
    </row>
    <row r="15" spans="2:13">
      <c r="B15" s="1" t="s">
        <v>67</v>
      </c>
      <c r="C15" s="117" t="str">
        <f>IF(C9="","",IF(C$12="NorthAmerica","Not Available",IF(C$13="Y","UScover",VLOOKUP(C$11,'Countries &amp; Age-band'!$F$3:$H$99,3,0))))</f>
        <v>Zone1</v>
      </c>
      <c r="D15" s="117" t="str">
        <f>IF(D9="","",IF(D$12="NorthAmerica","Not Available",IF(D$13="Y","UScover",VLOOKUP(D$11,'Countries &amp; Age-band'!$F$3:$H$99,3,0))))</f>
        <v>Zone1</v>
      </c>
      <c r="E15" s="117" t="str">
        <f>IF(E9="","",IF(E$12="NorthAmerica","Not Available",IF(E$13="Y","UScover",VLOOKUP(E$11,'Countries &amp; Age-band'!$F$3:$H$99,3,0))))</f>
        <v>Zone1</v>
      </c>
      <c r="F15" s="117" t="str">
        <f>IF(F9="","",IF(F$12="NorthAmerica","Not Available",IF(F$13="Y","UScover",VLOOKUP(F$11,'Countries &amp; Age-band'!$F$3:$H$99,3,0))))</f>
        <v>Zone1</v>
      </c>
      <c r="G15" s="117" t="str">
        <f>IF(G9="","",IF(G$12="NorthAmerica","Not Available",IF(G$13="Y","UScover",VLOOKUP(G$11,'Countries &amp; Age-band'!$F$3:$H$99,3,0))))</f>
        <v/>
      </c>
      <c r="H15" s="117" t="str">
        <f>IF(H9="","",IF(H$12="NorthAmerica","Not Available",IF(H$13="Y","UScover",VLOOKUP(H$11,'Countries &amp; Age-band'!$F$3:$H$99,3,0))))</f>
        <v/>
      </c>
      <c r="I15" s="117" t="str">
        <f>IF(I9="","",IF(I$12="NorthAmerica","Not Available",IF(I$13="Y","UScover",VLOOKUP(I$11,'Countries &amp; Age-band'!$F$3:$H$99,3,0))))</f>
        <v/>
      </c>
      <c r="J15" s="117" t="str">
        <f>IF(J9="","",IF(J$12="NorthAmerica","Not Available",IF(J$13="Y","UScover",VLOOKUP(J$11,'Countries &amp; Age-band'!$F$3:$H$99,3,0))))</f>
        <v/>
      </c>
      <c r="K15" s="69"/>
      <c r="L15" s="69"/>
      <c r="M15" s="121"/>
    </row>
    <row r="16" spans="2:13" ht="4.5" customHeight="1">
      <c r="C16" s="118"/>
      <c r="D16" s="118"/>
      <c r="E16" s="118"/>
      <c r="F16" s="118"/>
      <c r="G16" s="118"/>
      <c r="H16" s="118"/>
      <c r="I16" s="118"/>
      <c r="J16" s="118"/>
      <c r="K16" s="69"/>
      <c r="L16" s="69"/>
      <c r="M16" s="121"/>
    </row>
    <row r="17" spans="2:13">
      <c r="B17" s="86" t="s">
        <v>108</v>
      </c>
      <c r="M17" s="121"/>
    </row>
    <row r="18" spans="2:13" ht="4.5" customHeight="1">
      <c r="B18" s="86"/>
      <c r="M18" s="121"/>
    </row>
    <row r="19" spans="2:13">
      <c r="B19" s="148" t="s">
        <v>381</v>
      </c>
      <c r="C19" s="190" t="s">
        <v>90</v>
      </c>
      <c r="D19" s="190" t="s">
        <v>90</v>
      </c>
      <c r="E19" s="190" t="s">
        <v>90</v>
      </c>
      <c r="F19" s="190" t="s">
        <v>90</v>
      </c>
      <c r="G19" s="190"/>
      <c r="H19" s="190"/>
      <c r="I19" s="190"/>
      <c r="J19" s="190"/>
      <c r="L19" s="147"/>
      <c r="M19" s="121"/>
    </row>
    <row r="20" spans="2:13">
      <c r="B20" s="87" t="s">
        <v>380</v>
      </c>
      <c r="C20" s="191" t="s">
        <v>22</v>
      </c>
      <c r="D20" s="191" t="s">
        <v>22</v>
      </c>
      <c r="E20" s="191" t="s">
        <v>22</v>
      </c>
      <c r="F20" s="191" t="s">
        <v>22</v>
      </c>
      <c r="G20" s="191"/>
      <c r="H20" s="191"/>
      <c r="I20" s="191"/>
      <c r="J20" s="191"/>
      <c r="L20" s="147"/>
      <c r="M20" s="121"/>
    </row>
    <row r="21" spans="2:13">
      <c r="B21" s="87" t="s">
        <v>382</v>
      </c>
      <c r="C21" s="190" t="s">
        <v>90</v>
      </c>
      <c r="D21" s="190" t="s">
        <v>90</v>
      </c>
      <c r="E21" s="190" t="s">
        <v>90</v>
      </c>
      <c r="F21" s="190" t="s">
        <v>90</v>
      </c>
      <c r="G21" s="190"/>
      <c r="H21" s="190"/>
      <c r="I21" s="190"/>
      <c r="J21" s="190"/>
      <c r="L21" s="147"/>
      <c r="M21" s="121"/>
    </row>
    <row r="22" spans="2:13">
      <c r="B22" s="87"/>
      <c r="C22" s="194" t="str">
        <f>IF(C9="","",IF(C$11&lt;&gt;"Hong Kong","SPRNotAvailable","SPROptions"))</f>
        <v>SPROptions</v>
      </c>
      <c r="D22" s="194" t="str">
        <f t="shared" ref="D22:J22" si="0">IF(D9="","",IF(D$11&lt;&gt;"Hong Kong","SPRNotAvailable","SPROptions"))</f>
        <v>SPROptions</v>
      </c>
      <c r="E22" s="194" t="str">
        <f t="shared" si="0"/>
        <v>SPROptions</v>
      </c>
      <c r="F22" s="194" t="str">
        <f t="shared" si="0"/>
        <v>SPROptions</v>
      </c>
      <c r="G22" s="194" t="str">
        <f t="shared" si="0"/>
        <v/>
      </c>
      <c r="H22" s="194" t="str">
        <f t="shared" ref="H22:I22" si="1">IF(H9="","",IF(H$11&lt;&gt;"Hong Kong","SPRNotAvailable","SPROptions"))</f>
        <v/>
      </c>
      <c r="I22" s="194" t="str">
        <f t="shared" si="1"/>
        <v/>
      </c>
      <c r="J22" s="194" t="str">
        <f t="shared" si="0"/>
        <v/>
      </c>
      <c r="K22" s="149"/>
      <c r="L22" s="147"/>
      <c r="M22" s="121"/>
    </row>
    <row r="23" spans="2:13">
      <c r="B23" s="87"/>
      <c r="C23" s="195" t="str">
        <f>IF(C9="","",IF(OR(C$15="Zone1",C$15="Zone2"),"HCOptions","HCNotAvailable"))</f>
        <v>HCOptions</v>
      </c>
      <c r="D23" s="195" t="str">
        <f t="shared" ref="D23:J23" si="2">IF(D9="","",IF(OR(D$15="Zone1",D$15="Zone2"),"HCOptions","HCNotAvailable"))</f>
        <v>HCOptions</v>
      </c>
      <c r="E23" s="195" t="str">
        <f t="shared" si="2"/>
        <v>HCOptions</v>
      </c>
      <c r="F23" s="195" t="str">
        <f t="shared" si="2"/>
        <v>HCOptions</v>
      </c>
      <c r="G23" s="195" t="str">
        <f t="shared" si="2"/>
        <v/>
      </c>
      <c r="H23" s="195" t="str">
        <f t="shared" ref="H23:I23" si="3">IF(H9="","",IF(OR(H$15="Zone1",H$15="Zone2"),"HCOptions","HCNotAvailable"))</f>
        <v/>
      </c>
      <c r="I23" s="195" t="str">
        <f t="shared" si="3"/>
        <v/>
      </c>
      <c r="J23" s="195" t="str">
        <f t="shared" si="2"/>
        <v/>
      </c>
      <c r="K23" s="149"/>
      <c r="L23" s="147"/>
      <c r="M23" s="121"/>
    </row>
    <row r="24" spans="2:13">
      <c r="B24" s="87"/>
      <c r="C24" s="189"/>
      <c r="D24" s="189"/>
      <c r="E24" s="189"/>
      <c r="F24" s="189"/>
      <c r="G24" s="189"/>
      <c r="H24" s="189"/>
      <c r="I24" s="189"/>
      <c r="J24" s="189"/>
      <c r="K24" s="149"/>
      <c r="L24" s="147"/>
      <c r="M24" s="121"/>
    </row>
    <row r="25" spans="2:13">
      <c r="B25" s="87" t="s">
        <v>15</v>
      </c>
      <c r="C25" s="192" t="s">
        <v>90</v>
      </c>
      <c r="D25" s="192" t="s">
        <v>109</v>
      </c>
      <c r="E25" s="192" t="s">
        <v>97</v>
      </c>
      <c r="F25" s="192" t="s">
        <v>90</v>
      </c>
      <c r="G25" s="192"/>
      <c r="H25" s="192"/>
      <c r="I25" s="192"/>
      <c r="J25" s="192"/>
      <c r="K25" s="149"/>
      <c r="L25" s="147"/>
      <c r="M25" s="121"/>
    </row>
    <row r="26" spans="2:13">
      <c r="B26" s="87" t="s">
        <v>18</v>
      </c>
      <c r="C26" s="192" t="s">
        <v>90</v>
      </c>
      <c r="D26" s="192" t="s">
        <v>90</v>
      </c>
      <c r="E26" s="192" t="s">
        <v>90</v>
      </c>
      <c r="F26" s="192" t="s">
        <v>89</v>
      </c>
      <c r="G26" s="192"/>
      <c r="H26" s="192"/>
      <c r="I26" s="192"/>
      <c r="J26" s="192"/>
      <c r="K26" s="149"/>
      <c r="L26" s="147"/>
      <c r="M26" s="121"/>
    </row>
    <row r="27" spans="2:13">
      <c r="B27" s="87" t="s">
        <v>19</v>
      </c>
      <c r="C27" s="192" t="s">
        <v>90</v>
      </c>
      <c r="D27" s="192" t="s">
        <v>90</v>
      </c>
      <c r="E27" s="192" t="s">
        <v>90</v>
      </c>
      <c r="F27" s="192" t="s">
        <v>89</v>
      </c>
      <c r="G27" s="192"/>
      <c r="H27" s="192"/>
      <c r="I27" s="192"/>
      <c r="J27" s="192"/>
      <c r="K27" s="149"/>
      <c r="L27" s="147"/>
      <c r="M27" s="121"/>
    </row>
    <row r="28" spans="2:13">
      <c r="B28" s="87"/>
      <c r="C28" s="196" t="str">
        <f>IF(C9="","",IF(OR(C$14="Core",C$14="Core_wOP"),"MatNotAvailable","MatOptions"))</f>
        <v>MatOptions</v>
      </c>
      <c r="D28" s="196" t="str">
        <f t="shared" ref="D28:J28" si="4">IF(D9="","",IF(OR(D$14="Core",D$14="Core_wOP"),"MatNotAvailable","MatOptions"))</f>
        <v>MatOptions</v>
      </c>
      <c r="E28" s="196" t="str">
        <f t="shared" si="4"/>
        <v>MatOptions</v>
      </c>
      <c r="F28" s="196" t="str">
        <f t="shared" si="4"/>
        <v>MatOptions</v>
      </c>
      <c r="G28" s="196" t="str">
        <f t="shared" si="4"/>
        <v/>
      </c>
      <c r="H28" s="196" t="str">
        <f t="shared" ref="H28:I28" si="5">IF(H9="","",IF(OR(H$14="Core",H$14="Core_wOP"),"MatNotAvailable","MatOptions"))</f>
        <v/>
      </c>
      <c r="I28" s="196" t="str">
        <f t="shared" si="5"/>
        <v/>
      </c>
      <c r="J28" s="196" t="str">
        <f t="shared" si="4"/>
        <v/>
      </c>
      <c r="K28" s="149"/>
      <c r="L28" s="147"/>
      <c r="M28" s="121"/>
    </row>
    <row r="29" spans="2:13">
      <c r="B29" s="87"/>
      <c r="C29" s="196" t="str">
        <f>IF(C9="","",IF(OR(C$14="Core",C$14="Core_wOP"),"DentalNotAvailable","DentalOptions"))</f>
        <v>DentalOptions</v>
      </c>
      <c r="D29" s="196" t="str">
        <f t="shared" ref="D29:J29" si="6">IF(D9="","",IF(OR(D$14="Core",D$14="Core_wOP"),"DentalNotAvailable","DentalOptions"))</f>
        <v>DentalOptions</v>
      </c>
      <c r="E29" s="196" t="str">
        <f t="shared" si="6"/>
        <v>DentalOptions</v>
      </c>
      <c r="F29" s="196" t="str">
        <f t="shared" si="6"/>
        <v>DentalOptions</v>
      </c>
      <c r="G29" s="196" t="str">
        <f t="shared" si="6"/>
        <v/>
      </c>
      <c r="H29" s="196" t="str">
        <f t="shared" ref="H29:I29" si="7">IF(H9="","",IF(OR(H$14="Core",H$14="Core_wOP"),"DentalNotAvailable","DentalOptions"))</f>
        <v/>
      </c>
      <c r="I29" s="196" t="str">
        <f t="shared" si="7"/>
        <v/>
      </c>
      <c r="J29" s="196" t="str">
        <f t="shared" si="6"/>
        <v/>
      </c>
      <c r="K29" s="149"/>
      <c r="L29" s="147"/>
      <c r="M29" s="121"/>
    </row>
    <row r="30" spans="2:13">
      <c r="B30" s="87"/>
      <c r="C30" s="196" t="str">
        <f>IF(C9="","",IF(OR(C$14="Core",C$14="Core_wOP"),"VisionNotAvailable","VisionOptions"))</f>
        <v>VisionOptions</v>
      </c>
      <c r="D30" s="196" t="str">
        <f t="shared" ref="D30:J30" si="8">IF(D9="","",IF(OR(D$14="Core",D$14="Core_wOP"),"VisionNotAvailable","VisionOptions"))</f>
        <v>VisionOptions</v>
      </c>
      <c r="E30" s="196" t="str">
        <f t="shared" si="8"/>
        <v>VisionOptions</v>
      </c>
      <c r="F30" s="196" t="str">
        <f t="shared" si="8"/>
        <v>VisionOptions</v>
      </c>
      <c r="G30" s="196" t="str">
        <f t="shared" si="8"/>
        <v/>
      </c>
      <c r="H30" s="196" t="str">
        <f t="shared" ref="H30:I30" si="9">IF(H9="","",IF(OR(H$14="Core",H$14="Core_wOP"),"VisionNotAvailable","VisionOptions"))</f>
        <v/>
      </c>
      <c r="I30" s="196" t="str">
        <f t="shared" si="9"/>
        <v/>
      </c>
      <c r="J30" s="196" t="str">
        <f t="shared" si="8"/>
        <v/>
      </c>
      <c r="K30" s="149"/>
      <c r="L30" s="147"/>
      <c r="M30" s="121"/>
    </row>
    <row r="31" spans="2:13">
      <c r="B31" s="99"/>
      <c r="C31" s="99"/>
      <c r="D31" s="99"/>
      <c r="E31" s="99"/>
      <c r="F31" s="99"/>
      <c r="G31" s="99"/>
      <c r="H31" s="99"/>
      <c r="I31" s="99"/>
      <c r="J31" s="99"/>
      <c r="K31" s="99"/>
      <c r="L31" s="111"/>
      <c r="M31" s="121"/>
    </row>
    <row r="32" spans="2:13" hidden="1">
      <c r="B32" s="142" t="s">
        <v>2</v>
      </c>
      <c r="C32" s="1" t="str">
        <f t="shared" ref="C32:J32" si="10">C15&amp;"_"&amp;IF(C$19="Y","SPR","PR")&amp;"_"&amp;"Ded"&amp;C$20&amp;"_"&amp;IF(C$21="Y","wHC","woHC")</f>
        <v>Zone1_PR_DedNil_woHC</v>
      </c>
      <c r="D32" s="1" t="str">
        <f t="shared" si="10"/>
        <v>Zone1_PR_DedNil_woHC</v>
      </c>
      <c r="E32" s="1" t="str">
        <f t="shared" si="10"/>
        <v>Zone1_PR_DedNil_woHC</v>
      </c>
      <c r="F32" s="1" t="str">
        <f t="shared" si="10"/>
        <v>Zone1_PR_DedNil_woHC</v>
      </c>
      <c r="G32" s="1" t="str">
        <f t="shared" si="10"/>
        <v>_PR_Ded_woHC</v>
      </c>
      <c r="H32" s="1" t="str">
        <f t="shared" si="10"/>
        <v>_PR_Ded_woHC</v>
      </c>
      <c r="I32" s="1" t="str">
        <f t="shared" si="10"/>
        <v>_PR_Ded_woHC</v>
      </c>
      <c r="J32" s="1" t="str">
        <f t="shared" si="10"/>
        <v>_PR_Ded_woHC</v>
      </c>
      <c r="K32" s="99"/>
      <c r="L32" s="70"/>
      <c r="M32" s="122"/>
    </row>
    <row r="33" spans="2:13" hidden="1">
      <c r="B33" s="99" t="s">
        <v>110</v>
      </c>
      <c r="C33" s="143">
        <f>IF(C$14="Complete",8,IF(C$14="Pulse",5,IF(C$14="Core",3,IF(C$14="Core_wOP",2,"CHECK"))))</f>
        <v>5</v>
      </c>
      <c r="D33" s="143">
        <f t="shared" ref="D33:J33" si="11">IF(D$14="Complete",8,IF(D$14="Pulse",5,IF(D$14="Core",3,IF(D$14="Core_wOP",2,"CHECK"))))</f>
        <v>5</v>
      </c>
      <c r="E33" s="143">
        <f t="shared" si="11"/>
        <v>5</v>
      </c>
      <c r="F33" s="143">
        <f t="shared" si="11"/>
        <v>5</v>
      </c>
      <c r="G33" s="143" t="str">
        <f t="shared" si="11"/>
        <v>CHECK</v>
      </c>
      <c r="H33" s="143" t="str">
        <f t="shared" si="11"/>
        <v>CHECK</v>
      </c>
      <c r="I33" s="143" t="str">
        <f t="shared" si="11"/>
        <v>CHECK</v>
      </c>
      <c r="J33" s="143" t="str">
        <f t="shared" si="11"/>
        <v>CHECK</v>
      </c>
      <c r="K33" s="85"/>
      <c r="L33" s="85"/>
      <c r="M33" s="122"/>
    </row>
    <row r="34" spans="2:13" ht="8.85" customHeight="1">
      <c r="B34" s="73"/>
      <c r="C34" s="120"/>
      <c r="D34" s="120"/>
      <c r="E34" s="120"/>
      <c r="F34" s="120"/>
      <c r="G34" s="120"/>
      <c r="H34" s="120"/>
      <c r="I34" s="120"/>
      <c r="J34" s="120"/>
      <c r="K34" s="112"/>
      <c r="L34" s="112"/>
      <c r="M34" s="122"/>
    </row>
    <row r="35" spans="2:13" ht="23.1" customHeight="1">
      <c r="B35" s="95" t="s">
        <v>62</v>
      </c>
      <c r="C35" s="144" t="s">
        <v>111</v>
      </c>
      <c r="D35" s="144" t="s">
        <v>111</v>
      </c>
      <c r="E35" s="144" t="s">
        <v>111</v>
      </c>
      <c r="F35" s="144" t="s">
        <v>111</v>
      </c>
      <c r="G35" s="144" t="s">
        <v>111</v>
      </c>
      <c r="H35" s="144" t="s">
        <v>111</v>
      </c>
      <c r="I35" s="144" t="s">
        <v>111</v>
      </c>
      <c r="J35" s="144" t="s">
        <v>111</v>
      </c>
      <c r="K35" s="90"/>
      <c r="L35" s="121"/>
    </row>
    <row r="36" spans="2:13">
      <c r="B36" s="94" t="s">
        <v>112</v>
      </c>
      <c r="C36" s="188">
        <f ca="1">IF(C$9="","",VLOOKUP($B36,INDIRECT(C$32),C$33,0)*(1-$C$8)+IF(C$26="Y",Premium!$C$99,0)+IF(C$27="Y",Premium!$C$100,0))</f>
        <v>3586.15</v>
      </c>
      <c r="D36" s="188">
        <f ca="1">IF(D$9="","",VLOOKUP($B36,INDIRECT(D$32),D$33,0)*(1-$C$8)+IF(D$26="Y",Premium!$C$99,0)+IF(D$27="Y",Premium!$C$100,0))</f>
        <v>3586.15</v>
      </c>
      <c r="E36" s="188">
        <f ca="1">IF(E$9="","",VLOOKUP($B36,INDIRECT(E$32),E$33,0)*(1-$C$8)+IF(E$26="Y",Premium!$C$99,0)+IF(E$27="Y",Premium!$C$100,0))</f>
        <v>3586.15</v>
      </c>
      <c r="F36" s="188">
        <f ca="1">IF(F$9="","",VLOOKUP($B36,INDIRECT(F$32),F$33,0)*(1-$C$8)+IF(F$26="Y",Premium!$C$99,0)+IF(F$27="Y",Premium!$C$100,0))</f>
        <v>4560.1500000000005</v>
      </c>
      <c r="G36" s="188" t="str">
        <f ca="1">IF(G$9="","",VLOOKUP($B36,INDIRECT(G$32),G$33,0)*(1-$C$8)+IF(G$26="Y",Premium!$C$99,0)+IF(G$27="Y",Premium!$C$100,0))</f>
        <v/>
      </c>
      <c r="H36" s="188" t="str">
        <f ca="1">IF(H$9="","",VLOOKUP($B36,INDIRECT(H$32),H$33,0)*(1-$C$8)+IF(H$26="Y",Premium!$C$99,0)+IF(H$27="Y",Premium!$C$100,0))</f>
        <v/>
      </c>
      <c r="I36" s="188" t="str">
        <f ca="1">IF(I$9="","",VLOOKUP($B36,INDIRECT(I$32),I$33,0)*(1-$C$8)+IF(I$26="Y",Premium!$C$99,0)+IF(I$27="Y",Premium!$C$100,0))</f>
        <v/>
      </c>
      <c r="J36" s="188" t="str">
        <f ca="1">IF(J$9="","",VLOOKUP($B36,INDIRECT(J$32),J$33,0)*(1-$C$8)+IF(J$26="Y",Premium!$C$99,0)+IF(J$27="Y",Premium!$C$100,0))</f>
        <v/>
      </c>
      <c r="K36" s="90"/>
    </row>
    <row r="37" spans="2:13">
      <c r="B37" s="74" t="s">
        <v>113</v>
      </c>
      <c r="C37" s="188">
        <f ca="1">IF(C$9="","",VLOOKUP($B37,INDIRECT(C$32),C$33,0)*(1-$C$8)+IF(C$26="Y",Premium!$C$99,0)+IF(C$27="Y",Premium!$C$100,0))</f>
        <v>3475.65</v>
      </c>
      <c r="D37" s="188">
        <f ca="1">IF(D$9="","",VLOOKUP($B37,INDIRECT(D$32),D$33,0)*(1-$C$8)+IF(D$26="Y",Premium!$C$99,0)+IF(D$27="Y",Premium!$C$100,0))</f>
        <v>3475.65</v>
      </c>
      <c r="E37" s="188">
        <f ca="1">IF(E$9="","",VLOOKUP($B37,INDIRECT(E$32),E$33,0)*(1-$C$8)+IF(E$26="Y",Premium!$C$99,0)+IF(E$27="Y",Premium!$C$100,0))</f>
        <v>3475.65</v>
      </c>
      <c r="F37" s="188">
        <f ca="1">IF(F$9="","",VLOOKUP($B37,INDIRECT(F$32),F$33,0)*(1-$C$8)+IF(F$26="Y",Premium!$C$99,0)+IF(F$27="Y",Premium!$C$100,0))</f>
        <v>4449.6500000000005</v>
      </c>
      <c r="G37" s="188" t="str">
        <f ca="1">IF(G$9="","",VLOOKUP($B37,INDIRECT(G$32),G$33,0)*(1-$C$8)+IF(G$26="Y",Premium!$C$99,0)+IF(G$27="Y",Premium!$C$100,0))</f>
        <v/>
      </c>
      <c r="H37" s="188" t="str">
        <f ca="1">IF(H$9="","",VLOOKUP($B37,INDIRECT(H$32),H$33,0)*(1-$C$8)+IF(H$26="Y",Premium!$C$99,0)+IF(H$27="Y",Premium!$C$100,0))</f>
        <v/>
      </c>
      <c r="I37" s="188" t="str">
        <f ca="1">IF(I$9="","",VLOOKUP($B37,INDIRECT(I$32),I$33,0)*(1-$C$8)+IF(I$26="Y",Premium!$C$99,0)+IF(I$27="Y",Premium!$C$100,0))</f>
        <v/>
      </c>
      <c r="J37" s="188" t="str">
        <f ca="1">IF(J$9="","",VLOOKUP($B37,INDIRECT(J$32),J$33,0)*(1-$C$8)+IF(J$26="Y",Premium!$C$99,0)+IF(J$27="Y",Premium!$C$100,0))</f>
        <v/>
      </c>
      <c r="K37" s="90"/>
    </row>
    <row r="38" spans="2:13">
      <c r="B38" s="74" t="s">
        <v>114</v>
      </c>
      <c r="C38" s="188">
        <f ca="1">IF(C$9="","",VLOOKUP($B38,INDIRECT(C$32),C$33,0)*(1-$C$8)+IF(C$26="Y",Premium!$C$99,0)+IF(C$27="Y",Premium!$C$100,0))</f>
        <v>3999.25</v>
      </c>
      <c r="D38" s="188">
        <f ca="1">IF(D$9="","",VLOOKUP($B38,INDIRECT(D$32),D$33,0)*(1-$C$8)+IF(D$26="Y",Premium!$C$99,0)+IF(D$27="Y",Premium!$C$100,0))</f>
        <v>3999.25</v>
      </c>
      <c r="E38" s="188">
        <f ca="1">IF(E$9="","",VLOOKUP($B38,INDIRECT(E$32),E$33,0)*(1-$C$8)+IF(E$26="Y",Premium!$C$99,0)+IF(E$27="Y",Premium!$C$100,0))</f>
        <v>3999.25</v>
      </c>
      <c r="F38" s="188">
        <f ca="1">IF(F$9="","",VLOOKUP($B38,INDIRECT(F$32),F$33,0)*(1-$C$8)+IF(F$26="Y",Premium!$C$99,0)+IF(F$27="Y",Premium!$C$100,0))</f>
        <v>4973.25</v>
      </c>
      <c r="G38" s="188" t="str">
        <f ca="1">IF(G$9="","",VLOOKUP($B38,INDIRECT(G$32),G$33,0)*(1-$C$8)+IF(G$26="Y",Premium!$C$99,0)+IF(G$27="Y",Premium!$C$100,0))</f>
        <v/>
      </c>
      <c r="H38" s="188" t="str">
        <f ca="1">IF(H$9="","",VLOOKUP($B38,INDIRECT(H$32),H$33,0)*(1-$C$8)+IF(H$26="Y",Premium!$C$99,0)+IF(H$27="Y",Premium!$C$100,0))</f>
        <v/>
      </c>
      <c r="I38" s="188" t="str">
        <f ca="1">IF(I$9="","",VLOOKUP($B38,INDIRECT(I$32),I$33,0)*(1-$C$8)+IF(I$26="Y",Premium!$C$99,0)+IF(I$27="Y",Premium!$C$100,0))</f>
        <v/>
      </c>
      <c r="J38" s="188" t="str">
        <f ca="1">IF(J$9="","",VLOOKUP($B38,INDIRECT(J$32),J$33,0)*(1-$C$8)+IF(J$26="Y",Premium!$C$99,0)+IF(J$27="Y",Premium!$C$100,0))</f>
        <v/>
      </c>
      <c r="K38" s="90"/>
    </row>
    <row r="39" spans="2:13">
      <c r="B39" s="74" t="s">
        <v>115</v>
      </c>
      <c r="C39" s="188">
        <f ca="1">IF(C$9="","",VLOOKUP($B39,INDIRECT(C$32),C$33,0)*(1-$C$8)+IF(C$26="Y",Premium!$C$99,0)+IF(C$27="Y",Premium!$C$100,0))</f>
        <v>4884.0999999999995</v>
      </c>
      <c r="D39" s="188">
        <f ca="1">IF(D$9="","",VLOOKUP($B39,INDIRECT(D$32),D$33,0)*(1-$C$8)+IF(D$26="Y",Premium!$C$99,0)+IF(D$27="Y",Premium!$C$100,0))</f>
        <v>4884.0999999999995</v>
      </c>
      <c r="E39" s="188">
        <f ca="1">IF(E$9="","",VLOOKUP($B39,INDIRECT(E$32),E$33,0)*(1-$C$8)+IF(E$26="Y",Premium!$C$99,0)+IF(E$27="Y",Premium!$C$100,0))</f>
        <v>4884.0999999999995</v>
      </c>
      <c r="F39" s="188">
        <f ca="1">IF(F$9="","",VLOOKUP($B39,INDIRECT(F$32),F$33,0)*(1-$C$8)+IF(F$26="Y",Premium!$C$99,0)+IF(F$27="Y",Premium!$C$100,0))</f>
        <v>5858.0999999999995</v>
      </c>
      <c r="G39" s="188" t="str">
        <f ca="1">IF(G$9="","",VLOOKUP($B39,INDIRECT(G$32),G$33,0)*(1-$C$8)+IF(G$26="Y",Premium!$C$99,0)+IF(G$27="Y",Premium!$C$100,0))</f>
        <v/>
      </c>
      <c r="H39" s="188" t="str">
        <f ca="1">IF(H$9="","",VLOOKUP($B39,INDIRECT(H$32),H$33,0)*(1-$C$8)+IF(H$26="Y",Premium!$C$99,0)+IF(H$27="Y",Premium!$C$100,0))</f>
        <v/>
      </c>
      <c r="I39" s="188" t="str">
        <f ca="1">IF(I$9="","",VLOOKUP($B39,INDIRECT(I$32),I$33,0)*(1-$C$8)+IF(I$26="Y",Premium!$C$99,0)+IF(I$27="Y",Premium!$C$100,0))</f>
        <v/>
      </c>
      <c r="J39" s="188" t="str">
        <f ca="1">IF(J$9="","",VLOOKUP($B39,INDIRECT(J$32),J$33,0)*(1-$C$8)+IF(J$26="Y",Premium!$C$99,0)+IF(J$27="Y",Premium!$C$100,0))</f>
        <v/>
      </c>
      <c r="K39" s="90"/>
    </row>
    <row r="40" spans="2:13">
      <c r="B40" s="74" t="s">
        <v>116</v>
      </c>
      <c r="C40" s="188">
        <f ca="1">IF(C$9="","",VLOOKUP($B40,INDIRECT(C$32),C$33,0)*(1-$C$8)+IF(C$26="Y",Premium!$C$99,0)+IF(C$27="Y",Premium!$C$100,0))</f>
        <v>5409.4</v>
      </c>
      <c r="D40" s="188">
        <f ca="1">IF(D$9="","",VLOOKUP($B40,INDIRECT(D$32),D$33,0)*(1-$C$8)+IF(D$26="Y",Premium!$C$99,0)+IF(D$27="Y",Premium!$C$100,0))</f>
        <v>5409.4</v>
      </c>
      <c r="E40" s="188">
        <f ca="1">IF(E$9="","",VLOOKUP($B40,INDIRECT(E$32),E$33,0)*(1-$C$8)+IF(E$26="Y",Premium!$C$99,0)+IF(E$27="Y",Premium!$C$100,0))</f>
        <v>5409.4</v>
      </c>
      <c r="F40" s="188">
        <f ca="1">IF(F$9="","",VLOOKUP($B40,INDIRECT(F$32),F$33,0)*(1-$C$8)+IF(F$26="Y",Premium!$C$99,0)+IF(F$27="Y",Premium!$C$100,0))</f>
        <v>6383.4</v>
      </c>
      <c r="G40" s="188" t="str">
        <f ca="1">IF(G$9="","",VLOOKUP($B40,INDIRECT(G$32),G$33,0)*(1-$C$8)+IF(G$26="Y",Premium!$C$99,0)+IF(G$27="Y",Premium!$C$100,0))</f>
        <v/>
      </c>
      <c r="H40" s="188" t="str">
        <f ca="1">IF(H$9="","",VLOOKUP($B40,INDIRECT(H$32),H$33,0)*(1-$C$8)+IF(H$26="Y",Premium!$C$99,0)+IF(H$27="Y",Premium!$C$100,0))</f>
        <v/>
      </c>
      <c r="I40" s="188" t="str">
        <f ca="1">IF(I$9="","",VLOOKUP($B40,INDIRECT(I$32),I$33,0)*(1-$C$8)+IF(I$26="Y",Premium!$C$99,0)+IF(I$27="Y",Premium!$C$100,0))</f>
        <v/>
      </c>
      <c r="J40" s="188" t="str">
        <f ca="1">IF(J$9="","",VLOOKUP($B40,INDIRECT(J$32),J$33,0)*(1-$C$8)+IF(J$26="Y",Premium!$C$99,0)+IF(J$27="Y",Premium!$C$100,0))</f>
        <v/>
      </c>
      <c r="K40" s="90"/>
    </row>
    <row r="41" spans="2:13">
      <c r="B41" s="75" t="s">
        <v>117</v>
      </c>
      <c r="C41" s="188">
        <f ca="1">IF(C$9="","",VLOOKUP($B41,INDIRECT(C$32),C$33,0)*(1-$C$8)+IF(C$26="Y",Premium!$C$99,0)+IF(C$27="Y",Premium!$C$100,0))</f>
        <v>6049.45</v>
      </c>
      <c r="D41" s="188">
        <f ca="1">IF(D$9="","",VLOOKUP($B41,INDIRECT(D$32),D$33,0)*(1-$C$8)+IF(D$26="Y",Premium!$C$99,0)+IF(D$27="Y",Premium!$C$100,0))</f>
        <v>6049.45</v>
      </c>
      <c r="E41" s="188">
        <f ca="1">IF(E$9="","",VLOOKUP($B41,INDIRECT(E$32),E$33,0)*(1-$C$8)+IF(E$26="Y",Premium!$C$99,0)+IF(E$27="Y",Premium!$C$100,0))</f>
        <v>6049.45</v>
      </c>
      <c r="F41" s="188">
        <f ca="1">IF(F$9="","",VLOOKUP($B41,INDIRECT(F$32),F$33,0)*(1-$C$8)+IF(F$26="Y",Premium!$C$99,0)+IF(F$27="Y",Premium!$C$100,0))</f>
        <v>7023.45</v>
      </c>
      <c r="G41" s="188" t="str">
        <f ca="1">IF(G$9="","",VLOOKUP($B41,INDIRECT(G$32),G$33,0)*(1-$C$8)+IF(G$26="Y",Premium!$C$99,0)+IF(G$27="Y",Premium!$C$100,0))</f>
        <v/>
      </c>
      <c r="H41" s="188" t="str">
        <f ca="1">IF(H$9="","",VLOOKUP($B41,INDIRECT(H$32),H$33,0)*(1-$C$8)+IF(H$26="Y",Premium!$C$99,0)+IF(H$27="Y",Premium!$C$100,0))</f>
        <v/>
      </c>
      <c r="I41" s="188" t="str">
        <f ca="1">IF(I$9="","",VLOOKUP($B41,INDIRECT(I$32),I$33,0)*(1-$C$8)+IF(I$26="Y",Premium!$C$99,0)+IF(I$27="Y",Premium!$C$100,0))</f>
        <v/>
      </c>
      <c r="J41" s="188" t="str">
        <f ca="1">IF(J$9="","",VLOOKUP($B41,INDIRECT(J$32),J$33,0)*(1-$C$8)+IF(J$26="Y",Premium!$C$99,0)+IF(J$27="Y",Premium!$C$100,0))</f>
        <v/>
      </c>
      <c r="K41" s="90"/>
    </row>
    <row r="42" spans="2:13">
      <c r="B42" s="74" t="s">
        <v>118</v>
      </c>
      <c r="C42" s="188">
        <f ca="1">IF(C$9="","",VLOOKUP($B42,INDIRECT(C$32),C$33,0)*(1-$C$8)+IF(C$26="Y",Premium!$C$99,0)+IF(C$27="Y",Premium!$C$100,0))</f>
        <v>7143.4</v>
      </c>
      <c r="D42" s="188">
        <f ca="1">IF(D$9="","",VLOOKUP($B42,INDIRECT(D$32),D$33,0)*(1-$C$8)+IF(D$26="Y",Premium!$C$99,0)+IF(D$27="Y",Premium!$C$100,0))</f>
        <v>7143.4</v>
      </c>
      <c r="E42" s="188">
        <f ca="1">IF(E$9="","",VLOOKUP($B42,INDIRECT(E$32),E$33,0)*(1-$C$8)+IF(E$26="Y",Premium!$C$99,0)+IF(E$27="Y",Premium!$C$100,0))</f>
        <v>7143.4</v>
      </c>
      <c r="F42" s="188">
        <f ca="1">IF(F$9="","",VLOOKUP($B42,INDIRECT(F$32),F$33,0)*(1-$C$8)+IF(F$26="Y",Premium!$C$99,0)+IF(F$27="Y",Premium!$C$100,0))</f>
        <v>8117.4</v>
      </c>
      <c r="G42" s="188" t="str">
        <f ca="1">IF(G$9="","",VLOOKUP($B42,INDIRECT(G$32),G$33,0)*(1-$C$8)+IF(G$26="Y",Premium!$C$99,0)+IF(G$27="Y",Premium!$C$100,0))</f>
        <v/>
      </c>
      <c r="H42" s="188" t="str">
        <f ca="1">IF(H$9="","",VLOOKUP($B42,INDIRECT(H$32),H$33,0)*(1-$C$8)+IF(H$26="Y",Premium!$C$99,0)+IF(H$27="Y",Premium!$C$100,0))</f>
        <v/>
      </c>
      <c r="I42" s="188" t="str">
        <f ca="1">IF(I$9="","",VLOOKUP($B42,INDIRECT(I$32),I$33,0)*(1-$C$8)+IF(I$26="Y",Premium!$C$99,0)+IF(I$27="Y",Premium!$C$100,0))</f>
        <v/>
      </c>
      <c r="J42" s="188" t="str">
        <f ca="1">IF(J$9="","",VLOOKUP($B42,INDIRECT(J$32),J$33,0)*(1-$C$8)+IF(J$26="Y",Premium!$C$99,0)+IF(J$27="Y",Premium!$C$100,0))</f>
        <v/>
      </c>
      <c r="K42" s="90"/>
    </row>
    <row r="43" spans="2:13">
      <c r="B43" s="74" t="s">
        <v>119</v>
      </c>
      <c r="C43" s="188">
        <f ca="1">IF(C$9="","",VLOOKUP($B43,INDIRECT(C$32),C$33,0)*(1-$C$8)+IF(C$26="Y",Premium!$C$99,0)+IF(C$27="Y",Premium!$C$100,0))</f>
        <v>8576.5</v>
      </c>
      <c r="D43" s="188">
        <f ca="1">IF(D$9="","",VLOOKUP($B43,INDIRECT(D$32),D$33,0)*(1-$C$8)+IF(D$26="Y",Premium!$C$99,0)+IF(D$27="Y",Premium!$C$100,0))</f>
        <v>8576.5</v>
      </c>
      <c r="E43" s="188">
        <f ca="1">IF(E$9="","",VLOOKUP($B43,INDIRECT(E$32),E$33,0)*(1-$C$8)+IF(E$26="Y",Premium!$C$99,0)+IF(E$27="Y",Premium!$C$100,0))</f>
        <v>8576.5</v>
      </c>
      <c r="F43" s="188">
        <f ca="1">IF(F$9="","",VLOOKUP($B43,INDIRECT(F$32),F$33,0)*(1-$C$8)+IF(F$26="Y",Premium!$C$99,0)+IF(F$27="Y",Premium!$C$100,0))</f>
        <v>9550.5</v>
      </c>
      <c r="G43" s="188" t="str">
        <f ca="1">IF(G$9="","",VLOOKUP($B43,INDIRECT(G$32),G$33,0)*(1-$C$8)+IF(G$26="Y",Premium!$C$99,0)+IF(G$27="Y",Premium!$C$100,0))</f>
        <v/>
      </c>
      <c r="H43" s="188" t="str">
        <f ca="1">IF(H$9="","",VLOOKUP($B43,INDIRECT(H$32),H$33,0)*(1-$C$8)+IF(H$26="Y",Premium!$C$99,0)+IF(H$27="Y",Premium!$C$100,0))</f>
        <v/>
      </c>
      <c r="I43" s="188" t="str">
        <f ca="1">IF(I$9="","",VLOOKUP($B43,INDIRECT(I$32),I$33,0)*(1-$C$8)+IF(I$26="Y",Premium!$C$99,0)+IF(I$27="Y",Premium!$C$100,0))</f>
        <v/>
      </c>
      <c r="J43" s="188" t="str">
        <f ca="1">IF(J$9="","",VLOOKUP($B43,INDIRECT(J$32),J$33,0)*(1-$C$8)+IF(J$26="Y",Premium!$C$99,0)+IF(J$27="Y",Premium!$C$100,0))</f>
        <v/>
      </c>
      <c r="K43" s="90"/>
    </row>
    <row r="44" spans="2:13">
      <c r="B44" s="74" t="s">
        <v>120</v>
      </c>
      <c r="C44" s="188">
        <f ca="1">IF(C$9="","",VLOOKUP($B44,INDIRECT(C$32),C$33,0)*(1-$C$8)+IF(C$26="Y",Premium!$C$99,0)+IF(C$27="Y",Premium!$C$100,0))</f>
        <v>10632.65</v>
      </c>
      <c r="D44" s="188">
        <f ca="1">IF(D$9="","",VLOOKUP($B44,INDIRECT(D$32),D$33,0)*(1-$C$8)+IF(D$26="Y",Premium!$C$99,0)+IF(D$27="Y",Premium!$C$100,0))</f>
        <v>10632.65</v>
      </c>
      <c r="E44" s="188">
        <f ca="1">IF(E$9="","",VLOOKUP($B44,INDIRECT(E$32),E$33,0)*(1-$C$8)+IF(E$26="Y",Premium!$C$99,0)+IF(E$27="Y",Premium!$C$100,0))</f>
        <v>10632.65</v>
      </c>
      <c r="F44" s="188">
        <f ca="1">IF(F$9="","",VLOOKUP($B44,INDIRECT(F$32),F$33,0)*(1-$C$8)+IF(F$26="Y",Premium!$C$99,0)+IF(F$27="Y",Premium!$C$100,0))</f>
        <v>11606.65</v>
      </c>
      <c r="G44" s="188" t="str">
        <f ca="1">IF(G$9="","",VLOOKUP($B44,INDIRECT(G$32),G$33,0)*(1-$C$8)+IF(G$26="Y",Premium!$C$99,0)+IF(G$27="Y",Premium!$C$100,0))</f>
        <v/>
      </c>
      <c r="H44" s="188" t="str">
        <f ca="1">IF(H$9="","",VLOOKUP($B44,INDIRECT(H$32),H$33,0)*(1-$C$8)+IF(H$26="Y",Premium!$C$99,0)+IF(H$27="Y",Premium!$C$100,0))</f>
        <v/>
      </c>
      <c r="I44" s="188" t="str">
        <f ca="1">IF(I$9="","",VLOOKUP($B44,INDIRECT(I$32),I$33,0)*(1-$C$8)+IF(I$26="Y",Premium!$C$99,0)+IF(I$27="Y",Premium!$C$100,0))</f>
        <v/>
      </c>
      <c r="J44" s="188" t="str">
        <f ca="1">IF(J$9="","",VLOOKUP($B44,INDIRECT(J$32),J$33,0)*(1-$C$8)+IF(J$26="Y",Premium!$C$99,0)+IF(J$27="Y",Premium!$C$100,0))</f>
        <v/>
      </c>
      <c r="K44" s="90"/>
    </row>
    <row r="45" spans="2:13">
      <c r="B45" s="75" t="s">
        <v>121</v>
      </c>
      <c r="C45" s="188">
        <f ca="1">IF(C$9="","",VLOOKUP($B45,INDIRECT(C$32),C$33,0)*(1-$C$8)+IF(C$26="Y",Premium!$C$99,0)+IF(C$27="Y",Premium!$C$100,0))</f>
        <v>12007.1</v>
      </c>
      <c r="D45" s="188">
        <f ca="1">IF(D$9="","",VLOOKUP($B45,INDIRECT(D$32),D$33,0)*(1-$C$8)+IF(D$26="Y",Premium!$C$99,0)+IF(D$27="Y",Premium!$C$100,0))</f>
        <v>12007.1</v>
      </c>
      <c r="E45" s="188">
        <f ca="1">IF(E$9="","",VLOOKUP($B45,INDIRECT(E$32),E$33,0)*(1-$C$8)+IF(E$26="Y",Premium!$C$99,0)+IF(E$27="Y",Premium!$C$100,0))</f>
        <v>12007.1</v>
      </c>
      <c r="F45" s="188">
        <f ca="1">IF(F$9="","",VLOOKUP($B45,INDIRECT(F$32),F$33,0)*(1-$C$8)+IF(F$26="Y",Premium!$C$99,0)+IF(F$27="Y",Premium!$C$100,0))</f>
        <v>12981.1</v>
      </c>
      <c r="G45" s="188" t="str">
        <f ca="1">IF(G$9="","",VLOOKUP($B45,INDIRECT(G$32),G$33,0)*(1-$C$8)+IF(G$26="Y",Premium!$C$99,0)+IF(G$27="Y",Premium!$C$100,0))</f>
        <v/>
      </c>
      <c r="H45" s="188" t="str">
        <f ca="1">IF(H$9="","",VLOOKUP($B45,INDIRECT(H$32),H$33,0)*(1-$C$8)+IF(H$26="Y",Premium!$C$99,0)+IF(H$27="Y",Premium!$C$100,0))</f>
        <v/>
      </c>
      <c r="I45" s="188" t="str">
        <f ca="1">IF(I$9="","",VLOOKUP($B45,INDIRECT(I$32),I$33,0)*(1-$C$8)+IF(I$26="Y",Premium!$C$99,0)+IF(I$27="Y",Premium!$C$100,0))</f>
        <v/>
      </c>
      <c r="J45" s="188" t="str">
        <f ca="1">IF(J$9="","",VLOOKUP($B45,INDIRECT(J$32),J$33,0)*(1-$C$8)+IF(J$26="Y",Premium!$C$99,0)+IF(J$27="Y",Premium!$C$100,0))</f>
        <v/>
      </c>
      <c r="K45" s="90"/>
    </row>
    <row r="46" spans="2:13">
      <c r="B46" s="74" t="s">
        <v>122</v>
      </c>
      <c r="C46" s="188">
        <f ca="1">IF(C$9="","",VLOOKUP($B46,INDIRECT(C$32),C$33,0)*(1-$C$8)+IF(C$26="Y",Premium!$C$99,0)+IF(C$27="Y",Premium!$C$100,0))</f>
        <v>17885.7</v>
      </c>
      <c r="D46" s="188">
        <f ca="1">IF(D$9="","",VLOOKUP($B46,INDIRECT(D$32),D$33,0)*(1-$C$8)+IF(D$26="Y",Premium!$C$99,0)+IF(D$27="Y",Premium!$C$100,0))</f>
        <v>17885.7</v>
      </c>
      <c r="E46" s="188">
        <f ca="1">IF(E$9="","",VLOOKUP($B46,INDIRECT(E$32),E$33,0)*(1-$C$8)+IF(E$26="Y",Premium!$C$99,0)+IF(E$27="Y",Premium!$C$100,0))</f>
        <v>17885.7</v>
      </c>
      <c r="F46" s="188">
        <f ca="1">IF(F$9="","",VLOOKUP($B46,INDIRECT(F$32),F$33,0)*(1-$C$8)+IF(F$26="Y",Premium!$C$99,0)+IF(F$27="Y",Premium!$C$100,0))</f>
        <v>18859.7</v>
      </c>
      <c r="G46" s="188" t="str">
        <f ca="1">IF(G$9="","",VLOOKUP($B46,INDIRECT(G$32),G$33,0)*(1-$C$8)+IF(G$26="Y",Premium!$C$99,0)+IF(G$27="Y",Premium!$C$100,0))</f>
        <v/>
      </c>
      <c r="H46" s="188" t="str">
        <f ca="1">IF(H$9="","",VLOOKUP($B46,INDIRECT(H$32),H$33,0)*(1-$C$8)+IF(H$26="Y",Premium!$C$99,0)+IF(H$27="Y",Premium!$C$100,0))</f>
        <v/>
      </c>
      <c r="I46" s="188" t="str">
        <f ca="1">IF(I$9="","",VLOOKUP($B46,INDIRECT(I$32),I$33,0)*(1-$C$8)+IF(I$26="Y",Premium!$C$99,0)+IF(I$27="Y",Premium!$C$100,0))</f>
        <v/>
      </c>
      <c r="J46" s="188" t="str">
        <f ca="1">IF(J$9="","",VLOOKUP($B46,INDIRECT(J$32),J$33,0)*(1-$C$8)+IF(J$26="Y",Premium!$C$99,0)+IF(J$27="Y",Premium!$C$100,0))</f>
        <v/>
      </c>
      <c r="K46" s="90"/>
    </row>
    <row r="47" spans="2:13">
      <c r="B47" s="74" t="s">
        <v>123</v>
      </c>
      <c r="C47" s="188">
        <f ca="1">IF(C$9="","",VLOOKUP($B47,INDIRECT(C$32),C$33,0)*(1-$C$8)+IF(C$26="Y",Premium!$C$99,0)+IF(C$27="Y",Premium!$C$100,0))</f>
        <v>24299.8</v>
      </c>
      <c r="D47" s="188">
        <f ca="1">IF(D$9="","",VLOOKUP($B47,INDIRECT(D$32),D$33,0)*(1-$C$8)+IF(D$26="Y",Premium!$C$99,0)+IF(D$27="Y",Premium!$C$100,0))</f>
        <v>24299.8</v>
      </c>
      <c r="E47" s="188">
        <f ca="1">IF(E$9="","",VLOOKUP($B47,INDIRECT(E$32),E$33,0)*(1-$C$8)+IF(E$26="Y",Premium!$C$99,0)+IF(E$27="Y",Premium!$C$100,0))</f>
        <v>24299.8</v>
      </c>
      <c r="F47" s="188">
        <f ca="1">IF(F$9="","",VLOOKUP($B47,INDIRECT(F$32),F$33,0)*(1-$C$8)+IF(F$26="Y",Premium!$C$99,0)+IF(F$27="Y",Premium!$C$100,0))</f>
        <v>25273.8</v>
      </c>
      <c r="G47" s="188" t="str">
        <f ca="1">IF(G$9="","",VLOOKUP($B47,INDIRECT(G$32),G$33,0)*(1-$C$8)+IF(G$26="Y",Premium!$C$99,0)+IF(G$27="Y",Premium!$C$100,0))</f>
        <v/>
      </c>
      <c r="H47" s="188" t="str">
        <f ca="1">IF(H$9="","",VLOOKUP($B47,INDIRECT(H$32),H$33,0)*(1-$C$8)+IF(H$26="Y",Premium!$C$99,0)+IF(H$27="Y",Premium!$C$100,0))</f>
        <v/>
      </c>
      <c r="I47" s="188" t="str">
        <f ca="1">IF(I$9="","",VLOOKUP($B47,INDIRECT(I$32),I$33,0)*(1-$C$8)+IF(I$26="Y",Premium!$C$99,0)+IF(I$27="Y",Premium!$C$100,0))</f>
        <v/>
      </c>
      <c r="J47" s="188" t="str">
        <f ca="1">IF(J$9="","",VLOOKUP($B47,INDIRECT(J$32),J$33,0)*(1-$C$8)+IF(J$26="Y",Premium!$C$99,0)+IF(J$27="Y",Premium!$C$100,0))</f>
        <v/>
      </c>
      <c r="K47" s="90"/>
    </row>
    <row r="48" spans="2:13">
      <c r="B48" s="74" t="s">
        <v>124</v>
      </c>
      <c r="C48" s="188">
        <f ca="1">IF(C$9="","",VLOOKUP($B48,INDIRECT(C$32),C$33,0)*(1-$C$8)+IF(C$26="Y",Premium!$C$99,0)+IF(C$27="Y",Premium!$C$100,0))</f>
        <v>30713.05</v>
      </c>
      <c r="D48" s="188">
        <f ca="1">IF(D$9="","",VLOOKUP($B48,INDIRECT(D$32),D$33,0)*(1-$C$8)+IF(D$26="Y",Premium!$C$99,0)+IF(D$27="Y",Premium!$C$100,0))</f>
        <v>30713.05</v>
      </c>
      <c r="E48" s="188">
        <f ca="1">IF(E$9="","",VLOOKUP($B48,INDIRECT(E$32),E$33,0)*(1-$C$8)+IF(E$26="Y",Premium!$C$99,0)+IF(E$27="Y",Premium!$C$100,0))</f>
        <v>30713.05</v>
      </c>
      <c r="F48" s="188">
        <f ca="1">IF(F$9="","",VLOOKUP($B48,INDIRECT(F$32),F$33,0)*(1-$C$8)+IF(F$26="Y",Premium!$C$99,0)+IF(F$27="Y",Premium!$C$100,0))</f>
        <v>31687.05</v>
      </c>
      <c r="G48" s="188" t="str">
        <f ca="1">IF(G$9="","",VLOOKUP($B48,INDIRECT(G$32),G$33,0)*(1-$C$8)+IF(G$26="Y",Premium!$C$99,0)+IF(G$27="Y",Premium!$C$100,0))</f>
        <v/>
      </c>
      <c r="H48" s="188" t="str">
        <f ca="1">IF(H$9="","",VLOOKUP($B48,INDIRECT(H$32),H$33,0)*(1-$C$8)+IF(H$26="Y",Premium!$C$99,0)+IF(H$27="Y",Premium!$C$100,0))</f>
        <v/>
      </c>
      <c r="I48" s="188" t="str">
        <f ca="1">IF(I$9="","",VLOOKUP($B48,INDIRECT(I$32),I$33,0)*(1-$C$8)+IF(I$26="Y",Premium!$C$99,0)+IF(I$27="Y",Premium!$C$100,0))</f>
        <v/>
      </c>
      <c r="J48" s="188" t="str">
        <f ca="1">IF(J$9="","",VLOOKUP($B48,INDIRECT(J$32),J$33,0)*(1-$C$8)+IF(J$26="Y",Premium!$C$99,0)+IF(J$27="Y",Premium!$C$100,0))</f>
        <v/>
      </c>
      <c r="K48" s="90"/>
    </row>
    <row r="49" spans="2:11">
      <c r="B49" s="74" t="s">
        <v>125</v>
      </c>
      <c r="C49" s="184">
        <f ca="1">IF(C$9="","",VLOOKUP($B49,INDIRECT(C$32),C$33,0)*(1-$C$8)+IF(C$26="Y",Premium!$C$99,0)+IF(C$27="Y",Premium!$C$100,0))</f>
        <v>40334.199999999997</v>
      </c>
      <c r="D49" s="184">
        <f ca="1">IF(D$9="","",VLOOKUP($B49,INDIRECT(D$32),D$33,0)*(1-$C$8)+IF(D$26="Y",Premium!$C$99,0)+IF(D$27="Y",Premium!$C$100,0))</f>
        <v>40334.199999999997</v>
      </c>
      <c r="E49" s="184">
        <f ca="1">IF(E$9="","",VLOOKUP($B49,INDIRECT(E$32),E$33,0)*(1-$C$8)+IF(E$26="Y",Premium!$C$99,0)+IF(E$27="Y",Premium!$C$100,0))</f>
        <v>40334.199999999997</v>
      </c>
      <c r="F49" s="184">
        <f ca="1">IF(F$9="","",VLOOKUP($B49,INDIRECT(F$32),F$33,0)*(1-$C$8)+IF(F$26="Y",Premium!$C$99,0)+IF(F$27="Y",Premium!$C$100,0))</f>
        <v>41308.199999999997</v>
      </c>
      <c r="G49" s="184" t="str">
        <f ca="1">IF(G$9="","",VLOOKUP($B49,INDIRECT(G$32),G$33,0)*(1-$C$8)+IF(G$26="Y",Premium!$C$99,0)+IF(G$27="Y",Premium!$C$100,0))</f>
        <v/>
      </c>
      <c r="H49" s="184" t="str">
        <f ca="1">IF(H$9="","",VLOOKUP($B49,INDIRECT(H$32),H$33,0)*(1-$C$8)+IF(H$26="Y",Premium!$C$99,0)+IF(H$27="Y",Premium!$C$100,0))</f>
        <v/>
      </c>
      <c r="I49" s="184" t="str">
        <f ca="1">IF(I$9="","",VLOOKUP($B49,INDIRECT(I$32),I$33,0)*(1-$C$8)+IF(I$26="Y",Premium!$C$99,0)+IF(I$27="Y",Premium!$C$100,0))</f>
        <v/>
      </c>
      <c r="J49" s="184" t="str">
        <f ca="1">IF(J$9="","",VLOOKUP($B49,INDIRECT(J$32),J$33,0)*(1-$C$8)+IF(J$26="Y",Premium!$C$99,0)+IF(J$27="Y",Premium!$C$100,0))</f>
        <v/>
      </c>
      <c r="K49" s="90"/>
    </row>
    <row r="50" spans="2:11">
      <c r="K50" s="112"/>
    </row>
    <row r="52" spans="2:11">
      <c r="B52" s="95" t="s">
        <v>126</v>
      </c>
      <c r="C52" s="144" t="s">
        <v>127</v>
      </c>
      <c r="D52" s="144" t="s">
        <v>127</v>
      </c>
      <c r="E52" s="144" t="s">
        <v>127</v>
      </c>
      <c r="F52" s="144" t="s">
        <v>127</v>
      </c>
      <c r="G52" s="144" t="s">
        <v>127</v>
      </c>
      <c r="H52" s="144" t="s">
        <v>127</v>
      </c>
      <c r="I52" s="144" t="s">
        <v>127</v>
      </c>
      <c r="J52" s="144" t="s">
        <v>127</v>
      </c>
    </row>
    <row r="53" spans="2:11">
      <c r="B53" s="74" t="s">
        <v>128</v>
      </c>
      <c r="C53" s="184" t="str">
        <f>IF(C$25="Mat_5k",Premium!$C$104,IF(C$25="Mat_10k",Premium!$D$104,""))</f>
        <v/>
      </c>
      <c r="D53" s="184">
        <f>IF(D$25="Mat_5k",Premium!$C$104,IF(D$25="Mat_10k",Premium!$D$104,""))</f>
        <v>2495.0000000000005</v>
      </c>
      <c r="E53" s="184">
        <f>IF(E$25="Mat_5k",Premium!$C$104,IF(E$25="Mat_10k",Premium!$D$104,""))</f>
        <v>4990.0000000000009</v>
      </c>
      <c r="F53" s="184" t="str">
        <f>IF(F$25="Mat_5k",Premium!$C$104,IF(F$25="Mat_10k",Premium!$D$104,""))</f>
        <v/>
      </c>
      <c r="G53" s="184" t="str">
        <f>IF(G$25="Mat_5k",Premium!$C$104,IF(G$25="Mat_10k",Premium!$D$104,""))</f>
        <v/>
      </c>
      <c r="H53" s="184" t="str">
        <f>IF(H$25="Mat_5k",Premium!$C$104,IF(H$25="Mat_10k",Premium!$D$104,""))</f>
        <v/>
      </c>
      <c r="I53" s="184" t="str">
        <f>IF(I$25="Mat_5k",Premium!$C$104,IF(I$25="Mat_10k",Premium!$D$104,""))</f>
        <v/>
      </c>
      <c r="J53" s="184" t="str">
        <f>IF(J$25="Mat_5k",Premium!$C$104,IF(J$25="Mat_10k",Premium!$D$104,""))</f>
        <v/>
      </c>
    </row>
  </sheetData>
  <sheetProtection selectLockedCells="1"/>
  <conditionalFormatting sqref="B2">
    <cfRule type="expression" dxfId="16" priority="2">
      <formula>AND($N2&lt;&gt;"Hong Kong", $T2="Y")</formula>
    </cfRule>
  </conditionalFormatting>
  <conditionalFormatting sqref="B33">
    <cfRule type="expression" dxfId="15" priority="9">
      <formula>$C$33="OK"</formula>
    </cfRule>
    <cfRule type="expression" dxfId="14" priority="11">
      <formula>$C$33="CHECK"</formula>
    </cfRule>
  </conditionalFormatting>
  <conditionalFormatting sqref="B31:K32">
    <cfRule type="expression" dxfId="13" priority="7">
      <formula>$C$31="OK"</formula>
    </cfRule>
    <cfRule type="expression" dxfId="12" priority="12">
      <formula>$C$31="CHECK"</formula>
    </cfRule>
  </conditionalFormatting>
  <conditionalFormatting sqref="C25:J25">
    <cfRule type="expression" dxfId="11" priority="1">
      <formula>AND(OR($AA25="Mat_5k", $AA25="Mat_10k"), OR($E25&lt;&gt;"F", $N25="Core", $N25="Core_wOP", $D25&lt;18, $D25&gt;45))</formula>
    </cfRule>
  </conditionalFormatting>
  <conditionalFormatting sqref="C26:J26">
    <cfRule type="expression" dxfId="10" priority="4">
      <formula>AND($AG26="Y", OR($Q26="Core", $Q26="Core_wOP"))</formula>
    </cfRule>
  </conditionalFormatting>
  <conditionalFormatting sqref="C27:J30">
    <cfRule type="expression" dxfId="9" priority="3">
      <formula>AND($AJ27="Y", OR($Q27="Core", $Q27="Core_wOP"))</formula>
    </cfRule>
  </conditionalFormatting>
  <conditionalFormatting sqref="C31:J31">
    <cfRule type="cellIs" dxfId="8" priority="23" operator="equal">
      <formula>"OK"</formula>
    </cfRule>
    <cfRule type="cellIs" dxfId="7" priority="24" operator="equal">
      <formula>"CHECK"</formula>
    </cfRule>
  </conditionalFormatting>
  <conditionalFormatting sqref="C33:J33">
    <cfRule type="cellIs" dxfId="6" priority="25" operator="equal">
      <formula>"OK"</formula>
    </cfRule>
    <cfRule type="cellIs" dxfId="5" priority="26" operator="equal">
      <formula>"CHECK"</formula>
    </cfRule>
  </conditionalFormatting>
  <conditionalFormatting sqref="E25:J25">
    <cfRule type="expression" dxfId="4" priority="5">
      <formula>AND(OR($AD25="Mat_5k", $AD25="Mat_10k"), OR($L25&lt;&gt;"F", $Q25="Core", $Q25="Core_wOP", $K25&lt;18, $K25&gt;45))</formula>
    </cfRule>
  </conditionalFormatting>
  <conditionalFormatting sqref="K31:L31">
    <cfRule type="expression" dxfId="3" priority="21">
      <formula>$C$31="OK"</formula>
    </cfRule>
    <cfRule type="expression" dxfId="2" priority="22">
      <formula>$C$31="CHECK"</formula>
    </cfRule>
  </conditionalFormatting>
  <conditionalFormatting sqref="K33:L33">
    <cfRule type="expression" dxfId="1" priority="19">
      <formula>$C$33="OK"</formula>
    </cfRule>
    <cfRule type="expression" dxfId="0" priority="20">
      <formula>$C$33="CHECK"</formula>
    </cfRule>
  </conditionalFormatting>
  <dataValidations count="7">
    <dataValidation type="list" allowBlank="1" showInputMessage="1" showErrorMessage="1" sqref="C27:J27" xr:uid="{69F1A7F0-0F64-4095-AC0F-B60B92E9A6A3}">
      <formula1>INDIRECT(C$30)</formula1>
    </dataValidation>
    <dataValidation type="list" allowBlank="1" showInputMessage="1" showErrorMessage="1" sqref="C24:J24" xr:uid="{FCFE4C3E-8B6C-422F-A6B9-1120EA65842D}">
      <formula1>INDIRECT($C$23)</formula1>
    </dataValidation>
    <dataValidation type="list" allowBlank="1" showInputMessage="1" showErrorMessage="1" sqref="C19:J19" xr:uid="{F7F91113-2401-47AA-9250-78CBF53696A3}">
      <formula1>INDIRECT(C$22)</formula1>
    </dataValidation>
    <dataValidation type="list" allowBlank="1" showInputMessage="1" showErrorMessage="1" sqref="C20:J20" xr:uid="{AC4E037D-4BFE-4873-9ED9-128B7595FDF5}">
      <formula1>INDIRECT(C$14)</formula1>
    </dataValidation>
    <dataValidation type="list" allowBlank="1" showInputMessage="1" showErrorMessage="1" sqref="C21:J21" xr:uid="{07BB2CE9-5EB2-410F-A9E2-5DA4721B878F}">
      <formula1>INDIRECT(C$23)</formula1>
    </dataValidation>
    <dataValidation type="list" allowBlank="1" showInputMessage="1" showErrorMessage="1" sqref="C25:J25" xr:uid="{44226AA8-7404-47F6-9D9B-FB9AE8CCD64D}">
      <formula1>INDIRECT(C$28)</formula1>
    </dataValidation>
    <dataValidation type="list" allowBlank="1" showInputMessage="1" showErrorMessage="1" sqref="C26:J26" xr:uid="{FE1458C6-7273-4E7B-867A-CA7EF3ACE223}">
      <formula1>INDIRECT(C$29)</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xr:uid="{7C8A1B82-7F0E-4A41-97BD-2717BD5FC543}">
          <x14:formula1>
            <xm:f>'Selected Plan'!$C$3:$C$6</xm:f>
          </x14:formula1>
          <xm:sqref>C14:J14</xm:sqref>
        </x14:dataValidation>
        <x14:dataValidation type="list" allowBlank="1" showInputMessage="1" showErrorMessage="1" xr:uid="{AAD02DE6-E7F2-45E3-8EAB-B1170F20737E}">
          <x14:formula1>
            <xm:f>'Selected Plan'!$B$3:$B$4</xm:f>
          </x14:formula1>
          <xm:sqref>C13:J13</xm:sqref>
        </x14:dataValidation>
        <x14:dataValidation type="list" allowBlank="1" showInputMessage="1" showErrorMessage="1" xr:uid="{E87FA160-874B-484B-B98B-CDE7BFF98714}">
          <x14:formula1>
            <xm:f>'Countries &amp; Age-band'!$F$4:$F$99</xm:f>
          </x14:formula1>
          <xm:sqref>C11:J11</xm:sqref>
        </x14:dataValidation>
        <x14:dataValidation type="list" allowBlank="1" showInputMessage="1" showErrorMessage="1" xr:uid="{792D75F5-2128-4BD5-AEB7-4EB9E3ACA390}">
          <x14:formula1>
            <xm:f>'Selected Plan'!$D$3:$D$14</xm:f>
          </x14:formula1>
          <xm:sqref>C9:J9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8EAEB-B82D-47CC-B1E1-26157EE0C684}">
  <sheetPr>
    <tabColor rgb="FFFF0000"/>
  </sheetPr>
  <dimension ref="B1:V140"/>
  <sheetViews>
    <sheetView topLeftCell="L1" zoomScale="72" workbookViewId="0">
      <selection activeCell="M24" sqref="M24"/>
    </sheetView>
  </sheetViews>
  <sheetFormatPr defaultRowHeight="15"/>
  <cols>
    <col min="2" max="2" width="36.42578125" customWidth="1"/>
    <col min="4" max="4" width="10.85546875" customWidth="1"/>
    <col min="13" max="13" width="31.140625" bestFit="1" customWidth="1"/>
    <col min="15" max="15" width="10.140625" bestFit="1" customWidth="1"/>
    <col min="16" max="16" width="9.140625" bestFit="1" customWidth="1"/>
    <col min="18" max="18" width="10.140625" bestFit="1" customWidth="1"/>
    <col min="19" max="19" width="9.140625" bestFit="1" customWidth="1"/>
    <col min="21" max="22" width="10.140625" bestFit="1" customWidth="1"/>
  </cols>
  <sheetData>
    <row r="1" spans="2:22">
      <c r="C1" s="108">
        <f>SUM(C8:C21)</f>
        <v>198770.35</v>
      </c>
      <c r="D1" s="108">
        <f t="shared" ref="D1:V1" si="0">SUM(D8:D21)</f>
        <v>167771.25</v>
      </c>
      <c r="E1" s="108">
        <f t="shared" si="0"/>
        <v>30999.1</v>
      </c>
      <c r="F1" s="108">
        <f t="shared" si="0"/>
        <v>255185.8</v>
      </c>
      <c r="G1" s="108">
        <f t="shared" si="0"/>
        <v>196195</v>
      </c>
      <c r="H1" s="108">
        <f t="shared" si="0"/>
        <v>58990.8</v>
      </c>
      <c r="I1" s="108">
        <f t="shared" si="0"/>
        <v>329474.05000000005</v>
      </c>
      <c r="J1" s="108">
        <f t="shared" si="0"/>
        <v>217606.25</v>
      </c>
      <c r="K1" s="108">
        <f t="shared" si="0"/>
        <v>111867.8</v>
      </c>
      <c r="L1" s="108"/>
      <c r="N1" s="108">
        <f t="shared" si="0"/>
        <v>165216.1</v>
      </c>
      <c r="O1" s="108">
        <f t="shared" si="0"/>
        <v>134217</v>
      </c>
      <c r="P1" s="108">
        <f t="shared" si="0"/>
        <v>30999.1</v>
      </c>
      <c r="Q1" s="108">
        <f t="shared" si="0"/>
        <v>215946.8</v>
      </c>
      <c r="R1" s="108">
        <f t="shared" si="0"/>
        <v>156956</v>
      </c>
      <c r="S1" s="108">
        <f t="shared" si="0"/>
        <v>58990.8</v>
      </c>
      <c r="T1" s="108">
        <f t="shared" si="0"/>
        <v>285952.80000000005</v>
      </c>
      <c r="U1" s="108">
        <f t="shared" si="0"/>
        <v>174085</v>
      </c>
      <c r="V1" s="108">
        <f t="shared" si="0"/>
        <v>111867.8</v>
      </c>
    </row>
    <row r="2" spans="2:22" ht="15.75" thickBot="1">
      <c r="B2" s="102"/>
      <c r="C2" s="245" t="s">
        <v>129</v>
      </c>
      <c r="D2" s="246"/>
      <c r="E2" s="246"/>
      <c r="F2" s="246"/>
      <c r="G2" s="246"/>
      <c r="H2" s="246"/>
      <c r="I2" s="246"/>
      <c r="J2" s="246"/>
      <c r="K2" s="247"/>
      <c r="L2" s="108"/>
      <c r="M2" s="102"/>
      <c r="N2" s="245" t="s">
        <v>129</v>
      </c>
      <c r="O2" s="246"/>
      <c r="P2" s="246"/>
      <c r="Q2" s="246"/>
      <c r="R2" s="246"/>
      <c r="S2" s="246"/>
      <c r="T2" s="246"/>
      <c r="U2" s="246"/>
      <c r="V2" s="247"/>
    </row>
    <row r="3" spans="2:22">
      <c r="B3" s="135" t="s">
        <v>130</v>
      </c>
      <c r="C3" s="244" t="s">
        <v>3</v>
      </c>
      <c r="D3" s="244"/>
      <c r="E3" s="244"/>
      <c r="F3" s="244" t="s">
        <v>5</v>
      </c>
      <c r="G3" s="244"/>
      <c r="H3" s="244"/>
      <c r="I3" s="244" t="s">
        <v>6</v>
      </c>
      <c r="J3" s="244"/>
      <c r="K3" s="244"/>
      <c r="L3" s="108"/>
      <c r="M3" s="135" t="s">
        <v>131</v>
      </c>
      <c r="N3" s="244" t="s">
        <v>3</v>
      </c>
      <c r="O3" s="244"/>
      <c r="P3" s="244"/>
      <c r="Q3" s="244" t="s">
        <v>5</v>
      </c>
      <c r="R3" s="244"/>
      <c r="S3" s="244"/>
      <c r="T3" s="244" t="s">
        <v>6</v>
      </c>
      <c r="U3" s="244"/>
      <c r="V3" s="244"/>
    </row>
    <row r="4" spans="2:22">
      <c r="B4" s="104" t="s">
        <v>132</v>
      </c>
      <c r="C4" s="248" t="s">
        <v>133</v>
      </c>
      <c r="D4" s="249"/>
      <c r="E4" s="250"/>
      <c r="F4" s="248" t="s">
        <v>133</v>
      </c>
      <c r="G4" s="249"/>
      <c r="H4" s="250"/>
      <c r="I4" s="248" t="s">
        <v>133</v>
      </c>
      <c r="J4" s="249"/>
      <c r="K4" s="250"/>
      <c r="L4" s="108"/>
      <c r="M4" s="104" t="s">
        <v>132</v>
      </c>
      <c r="N4" s="248" t="s">
        <v>133</v>
      </c>
      <c r="O4" s="249"/>
      <c r="P4" s="250"/>
      <c r="Q4" s="248" t="s">
        <v>133</v>
      </c>
      <c r="R4" s="249"/>
      <c r="S4" s="250"/>
      <c r="T4" s="248" t="s">
        <v>133</v>
      </c>
      <c r="U4" s="249"/>
      <c r="V4" s="250"/>
    </row>
    <row r="5" spans="2:22">
      <c r="B5" s="104" t="s">
        <v>21</v>
      </c>
      <c r="C5" s="238" t="s">
        <v>134</v>
      </c>
      <c r="D5" s="239"/>
      <c r="E5" s="240"/>
      <c r="F5" s="238" t="s">
        <v>134</v>
      </c>
      <c r="G5" s="239"/>
      <c r="H5" s="240"/>
      <c r="I5" s="238" t="s">
        <v>134</v>
      </c>
      <c r="J5" s="239"/>
      <c r="K5" s="240"/>
      <c r="L5" s="108"/>
      <c r="M5" s="104" t="s">
        <v>21</v>
      </c>
      <c r="N5" s="238" t="s">
        <v>134</v>
      </c>
      <c r="O5" s="239"/>
      <c r="P5" s="240"/>
      <c r="Q5" s="238" t="s">
        <v>134</v>
      </c>
      <c r="R5" s="239"/>
      <c r="S5" s="240"/>
      <c r="T5" s="238" t="s">
        <v>134</v>
      </c>
      <c r="U5" s="239"/>
      <c r="V5" s="240"/>
    </row>
    <row r="6" spans="2:22">
      <c r="B6" s="104" t="s">
        <v>135</v>
      </c>
      <c r="C6" s="238" t="s">
        <v>136</v>
      </c>
      <c r="D6" s="239"/>
      <c r="E6" s="240"/>
      <c r="F6" s="238" t="s">
        <v>136</v>
      </c>
      <c r="G6" s="239"/>
      <c r="H6" s="240"/>
      <c r="I6" s="238" t="s">
        <v>136</v>
      </c>
      <c r="J6" s="239"/>
      <c r="K6" s="240"/>
      <c r="L6" s="108"/>
      <c r="M6" s="104" t="s">
        <v>135</v>
      </c>
      <c r="N6" s="238" t="s">
        <v>137</v>
      </c>
      <c r="O6" s="239"/>
      <c r="P6" s="240"/>
      <c r="Q6" s="238" t="s">
        <v>137</v>
      </c>
      <c r="R6" s="239"/>
      <c r="S6" s="240"/>
      <c r="T6" s="238" t="s">
        <v>137</v>
      </c>
      <c r="U6" s="239"/>
      <c r="V6" s="240"/>
    </row>
    <row r="7" spans="2:22">
      <c r="B7" s="103"/>
      <c r="C7" s="105" t="s">
        <v>32</v>
      </c>
      <c r="D7" s="105" t="s">
        <v>138</v>
      </c>
      <c r="E7" s="105" t="s">
        <v>139</v>
      </c>
      <c r="F7" s="105" t="s">
        <v>32</v>
      </c>
      <c r="G7" s="105" t="s">
        <v>138</v>
      </c>
      <c r="H7" s="105" t="s">
        <v>139</v>
      </c>
      <c r="I7" s="105" t="s">
        <v>32</v>
      </c>
      <c r="J7" s="105" t="s">
        <v>138</v>
      </c>
      <c r="K7" s="105" t="s">
        <v>139</v>
      </c>
      <c r="L7" s="108"/>
      <c r="M7" s="103"/>
      <c r="N7" s="105" t="s">
        <v>32</v>
      </c>
      <c r="O7" s="105" t="s">
        <v>138</v>
      </c>
      <c r="P7" s="105" t="s">
        <v>139</v>
      </c>
      <c r="Q7" s="105" t="s">
        <v>32</v>
      </c>
      <c r="R7" s="105" t="s">
        <v>138</v>
      </c>
      <c r="S7" s="105" t="s">
        <v>139</v>
      </c>
      <c r="T7" s="105" t="s">
        <v>32</v>
      </c>
      <c r="U7" s="105" t="s">
        <v>138</v>
      </c>
      <c r="V7" s="105" t="s">
        <v>139</v>
      </c>
    </row>
    <row r="8" spans="2:22">
      <c r="B8" s="109" t="s">
        <v>112</v>
      </c>
      <c r="C8" s="106">
        <f>SUM(D8:E8)</f>
        <v>3857.7</v>
      </c>
      <c r="D8" s="107">
        <f>Premium!O21</f>
        <v>2420</v>
      </c>
      <c r="E8" s="107">
        <f>Premium!P21</f>
        <v>1437.7</v>
      </c>
      <c r="F8" s="106">
        <f>SUM(G8:H8)</f>
        <v>4980.5</v>
      </c>
      <c r="G8" s="107">
        <f>Premium!R21</f>
        <v>2830</v>
      </c>
      <c r="H8" s="107">
        <f>Premium!S21</f>
        <v>2150.5</v>
      </c>
      <c r="I8" s="106">
        <f>SUM(J8:K8)</f>
        <v>6887.55</v>
      </c>
      <c r="J8" s="107">
        <f>Premium!U21</f>
        <v>3138.75</v>
      </c>
      <c r="K8" s="107">
        <f>Premium!V21</f>
        <v>3748.8</v>
      </c>
      <c r="L8" s="108"/>
      <c r="M8" s="109" t="s">
        <v>112</v>
      </c>
      <c r="N8" s="106">
        <f>SUM(O8:P8)</f>
        <v>3373.7</v>
      </c>
      <c r="O8" s="107">
        <f t="shared" ref="O8:O21" si="1">D8*(1-SPR_Discount)</f>
        <v>1936</v>
      </c>
      <c r="P8" s="107">
        <f>E8</f>
        <v>1437.7</v>
      </c>
      <c r="Q8" s="106">
        <f>SUM(R8:S8)</f>
        <v>4414.5</v>
      </c>
      <c r="R8" s="107">
        <f t="shared" ref="R8:R21" si="2">G8*(1-SPR_Discount)</f>
        <v>2264</v>
      </c>
      <c r="S8" s="107">
        <f>H8</f>
        <v>2150.5</v>
      </c>
      <c r="T8" s="106">
        <f>SUM(U8:V8)</f>
        <v>6259.8</v>
      </c>
      <c r="U8" s="107">
        <f t="shared" ref="U8:U21" si="3">J8*(1-SPR_Discount)</f>
        <v>2511</v>
      </c>
      <c r="V8" s="107">
        <f>K8</f>
        <v>3748.8</v>
      </c>
    </row>
    <row r="9" spans="2:22">
      <c r="B9" s="109" t="s">
        <v>113</v>
      </c>
      <c r="C9" s="106">
        <f t="shared" ref="C9:C21" si="4">SUM(D9:E9)</f>
        <v>3575.3</v>
      </c>
      <c r="D9" s="107">
        <f>Premium!O22</f>
        <v>2340</v>
      </c>
      <c r="E9" s="107">
        <f>Premium!P22</f>
        <v>1235.3000000000002</v>
      </c>
      <c r="F9" s="106">
        <f t="shared" ref="F9:F21" si="5">SUM(G9:H9)</f>
        <v>4826.25</v>
      </c>
      <c r="G9" s="107">
        <f>Premium!R22</f>
        <v>2736.25</v>
      </c>
      <c r="H9" s="107">
        <f>Premium!S22</f>
        <v>2090</v>
      </c>
      <c r="I9" s="106">
        <f t="shared" ref="I9:I21" si="6">SUM(J9:K9)</f>
        <v>6798.1</v>
      </c>
      <c r="J9" s="107">
        <f>Premium!U22</f>
        <v>3035</v>
      </c>
      <c r="K9" s="107">
        <f>Premium!V22</f>
        <v>3763.1000000000004</v>
      </c>
      <c r="L9" s="108"/>
      <c r="M9" s="109" t="s">
        <v>113</v>
      </c>
      <c r="N9" s="106">
        <f t="shared" ref="N9:N21" si="7">SUM(O9:P9)</f>
        <v>3107.3</v>
      </c>
      <c r="O9" s="107">
        <f t="shared" si="1"/>
        <v>1872</v>
      </c>
      <c r="P9" s="107">
        <f t="shared" ref="P9:P21" si="8">E9</f>
        <v>1235.3000000000002</v>
      </c>
      <c r="Q9" s="106">
        <f t="shared" ref="Q9:Q21" si="9">SUM(R9:S9)</f>
        <v>4279</v>
      </c>
      <c r="R9" s="107">
        <f t="shared" si="2"/>
        <v>2189</v>
      </c>
      <c r="S9" s="107">
        <f t="shared" ref="S9:S21" si="10">H9</f>
        <v>2090</v>
      </c>
      <c r="T9" s="106">
        <f t="shared" ref="T9:T21" si="11">SUM(U9:V9)</f>
        <v>6191.1</v>
      </c>
      <c r="U9" s="107">
        <f t="shared" si="3"/>
        <v>2428</v>
      </c>
      <c r="V9" s="107">
        <f t="shared" ref="V9:V21" si="12">K9</f>
        <v>3763.1000000000004</v>
      </c>
    </row>
    <row r="10" spans="2:22">
      <c r="B10" s="109" t="s">
        <v>114</v>
      </c>
      <c r="C10" s="106">
        <f t="shared" si="4"/>
        <v>4132.5</v>
      </c>
      <c r="D10" s="107">
        <f>Premium!O23</f>
        <v>2702.5</v>
      </c>
      <c r="E10" s="107">
        <f>Premium!P23</f>
        <v>1430.0000000000002</v>
      </c>
      <c r="F10" s="106">
        <f t="shared" si="5"/>
        <v>5554.7000000000007</v>
      </c>
      <c r="G10" s="107">
        <f>Premium!R23</f>
        <v>3160</v>
      </c>
      <c r="H10" s="107">
        <f>Premium!S23</f>
        <v>2394.7000000000003</v>
      </c>
      <c r="I10" s="106">
        <f t="shared" si="6"/>
        <v>7983.1</v>
      </c>
      <c r="J10" s="107">
        <f>Premium!U23</f>
        <v>3505</v>
      </c>
      <c r="K10" s="107">
        <f>Premium!V23</f>
        <v>4478.1000000000004</v>
      </c>
      <c r="L10" s="108"/>
      <c r="M10" s="109" t="s">
        <v>114</v>
      </c>
      <c r="N10" s="106">
        <f t="shared" si="7"/>
        <v>3592</v>
      </c>
      <c r="O10" s="107">
        <f t="shared" si="1"/>
        <v>2162</v>
      </c>
      <c r="P10" s="107">
        <f t="shared" si="8"/>
        <v>1430.0000000000002</v>
      </c>
      <c r="Q10" s="106">
        <f t="shared" si="9"/>
        <v>4922.7000000000007</v>
      </c>
      <c r="R10" s="107">
        <f t="shared" si="2"/>
        <v>2528</v>
      </c>
      <c r="S10" s="107">
        <f t="shared" si="10"/>
        <v>2394.7000000000003</v>
      </c>
      <c r="T10" s="106">
        <f t="shared" si="11"/>
        <v>7282.1</v>
      </c>
      <c r="U10" s="107">
        <f t="shared" si="3"/>
        <v>2804</v>
      </c>
      <c r="V10" s="107">
        <f t="shared" si="12"/>
        <v>4478.1000000000004</v>
      </c>
    </row>
    <row r="11" spans="2:22">
      <c r="B11" s="109" t="s">
        <v>115</v>
      </c>
      <c r="C11" s="106">
        <f t="shared" si="4"/>
        <v>5122.75</v>
      </c>
      <c r="D11" s="107">
        <f>Premium!O24</f>
        <v>3428.75</v>
      </c>
      <c r="E11" s="107">
        <f>Premium!P24</f>
        <v>1694.0000000000002</v>
      </c>
      <c r="F11" s="106">
        <f t="shared" si="5"/>
        <v>6801.65</v>
      </c>
      <c r="G11" s="107">
        <f>Premium!R24</f>
        <v>4008.75</v>
      </c>
      <c r="H11" s="107">
        <f>Premium!S24</f>
        <v>2792.9</v>
      </c>
      <c r="I11" s="106">
        <f t="shared" si="6"/>
        <v>9527.1500000000015</v>
      </c>
      <c r="J11" s="107">
        <f>Premium!U24</f>
        <v>4446.25</v>
      </c>
      <c r="K11" s="107">
        <f>Premium!V24</f>
        <v>5080.9000000000005</v>
      </c>
      <c r="L11" s="108"/>
      <c r="M11" s="109" t="s">
        <v>115</v>
      </c>
      <c r="N11" s="106">
        <f t="shared" si="7"/>
        <v>4437</v>
      </c>
      <c r="O11" s="107">
        <f t="shared" si="1"/>
        <v>2743</v>
      </c>
      <c r="P11" s="107">
        <f t="shared" si="8"/>
        <v>1694.0000000000002</v>
      </c>
      <c r="Q11" s="106">
        <f t="shared" si="9"/>
        <v>5999.9</v>
      </c>
      <c r="R11" s="107">
        <f t="shared" si="2"/>
        <v>3207</v>
      </c>
      <c r="S11" s="107">
        <f t="shared" si="10"/>
        <v>2792.9</v>
      </c>
      <c r="T11" s="106">
        <f t="shared" si="11"/>
        <v>8637.9000000000015</v>
      </c>
      <c r="U11" s="107">
        <f t="shared" si="3"/>
        <v>3557</v>
      </c>
      <c r="V11" s="107">
        <f t="shared" si="12"/>
        <v>5080.9000000000005</v>
      </c>
    </row>
    <row r="12" spans="2:22">
      <c r="B12" s="109" t="s">
        <v>116</v>
      </c>
      <c r="C12" s="106">
        <f t="shared" si="4"/>
        <v>5798.15</v>
      </c>
      <c r="D12" s="107">
        <f>Premium!O25</f>
        <v>4033.75</v>
      </c>
      <c r="E12" s="107">
        <f>Premium!P25</f>
        <v>1764.4</v>
      </c>
      <c r="F12" s="106">
        <f t="shared" si="5"/>
        <v>7566.35</v>
      </c>
      <c r="G12" s="107">
        <f>Premium!R25</f>
        <v>4716.25</v>
      </c>
      <c r="H12" s="107">
        <f>Premium!S25</f>
        <v>2850.1000000000004</v>
      </c>
      <c r="I12" s="106">
        <f t="shared" si="6"/>
        <v>10405.650000000001</v>
      </c>
      <c r="J12" s="107">
        <f>Premium!U25</f>
        <v>5231.25</v>
      </c>
      <c r="K12" s="107">
        <f>Premium!V25</f>
        <v>5174.4000000000005</v>
      </c>
      <c r="L12" s="108"/>
      <c r="M12" s="109" t="s">
        <v>116</v>
      </c>
      <c r="N12" s="106">
        <f t="shared" si="7"/>
        <v>4991.3999999999996</v>
      </c>
      <c r="O12" s="107">
        <f t="shared" si="1"/>
        <v>3227</v>
      </c>
      <c r="P12" s="107">
        <f t="shared" si="8"/>
        <v>1764.4</v>
      </c>
      <c r="Q12" s="106">
        <f t="shared" si="9"/>
        <v>6623.1</v>
      </c>
      <c r="R12" s="107">
        <f t="shared" si="2"/>
        <v>3773</v>
      </c>
      <c r="S12" s="107">
        <f t="shared" si="10"/>
        <v>2850.1000000000004</v>
      </c>
      <c r="T12" s="106">
        <f t="shared" si="11"/>
        <v>9359.4000000000015</v>
      </c>
      <c r="U12" s="107">
        <f t="shared" si="3"/>
        <v>4185</v>
      </c>
      <c r="V12" s="107">
        <f t="shared" si="12"/>
        <v>5174.4000000000005</v>
      </c>
    </row>
    <row r="13" spans="2:22">
      <c r="B13" s="110" t="s">
        <v>117</v>
      </c>
      <c r="C13" s="106">
        <f t="shared" si="4"/>
        <v>6479.2</v>
      </c>
      <c r="D13" s="107">
        <f>Premium!O26</f>
        <v>4557.5</v>
      </c>
      <c r="E13" s="107">
        <f>Premium!P26</f>
        <v>1921.7</v>
      </c>
      <c r="F13" s="106">
        <f t="shared" si="5"/>
        <v>8468.2999999999993</v>
      </c>
      <c r="G13" s="107">
        <f>Premium!R26</f>
        <v>5330</v>
      </c>
      <c r="H13" s="107">
        <f>Premium!S26</f>
        <v>3138.3</v>
      </c>
      <c r="I13" s="106">
        <f t="shared" si="6"/>
        <v>11708.25</v>
      </c>
      <c r="J13" s="107">
        <f>Premium!U26</f>
        <v>5911.25</v>
      </c>
      <c r="K13" s="107">
        <f>Premium!V26</f>
        <v>5797.0000000000009</v>
      </c>
      <c r="L13" s="108"/>
      <c r="M13" s="110" t="s">
        <v>117</v>
      </c>
      <c r="N13" s="106">
        <f t="shared" si="7"/>
        <v>5567.7</v>
      </c>
      <c r="O13" s="107">
        <f t="shared" si="1"/>
        <v>3646</v>
      </c>
      <c r="P13" s="107">
        <f t="shared" si="8"/>
        <v>1921.7</v>
      </c>
      <c r="Q13" s="106">
        <f t="shared" si="9"/>
        <v>7402.3</v>
      </c>
      <c r="R13" s="107">
        <f t="shared" si="2"/>
        <v>4264</v>
      </c>
      <c r="S13" s="107">
        <f t="shared" si="10"/>
        <v>3138.3</v>
      </c>
      <c r="T13" s="106">
        <f t="shared" si="11"/>
        <v>10526</v>
      </c>
      <c r="U13" s="107">
        <f t="shared" si="3"/>
        <v>4729</v>
      </c>
      <c r="V13" s="107">
        <f t="shared" si="12"/>
        <v>5797.0000000000009</v>
      </c>
    </row>
    <row r="14" spans="2:22">
      <c r="B14" s="109" t="s">
        <v>118</v>
      </c>
      <c r="C14" s="106">
        <f t="shared" si="4"/>
        <v>7675.5</v>
      </c>
      <c r="D14" s="107">
        <f>Premium!O27</f>
        <v>5525</v>
      </c>
      <c r="E14" s="107">
        <f>Premium!P27</f>
        <v>2150.5</v>
      </c>
      <c r="F14" s="106">
        <f t="shared" si="5"/>
        <v>10019.75</v>
      </c>
      <c r="G14" s="107">
        <f>Premium!R27</f>
        <v>6461.25</v>
      </c>
      <c r="H14" s="107">
        <f>Premium!S27</f>
        <v>3558.5000000000005</v>
      </c>
      <c r="I14" s="106">
        <f t="shared" si="6"/>
        <v>13570.45</v>
      </c>
      <c r="J14" s="107">
        <f>Premium!U27</f>
        <v>7166.25</v>
      </c>
      <c r="K14" s="107">
        <f>Premium!V27</f>
        <v>6404.2000000000007</v>
      </c>
      <c r="L14" s="108"/>
      <c r="M14" s="109" t="s">
        <v>118</v>
      </c>
      <c r="N14" s="106">
        <f t="shared" si="7"/>
        <v>6570.5</v>
      </c>
      <c r="O14" s="107">
        <f t="shared" si="1"/>
        <v>4420</v>
      </c>
      <c r="P14" s="107">
        <f t="shared" si="8"/>
        <v>2150.5</v>
      </c>
      <c r="Q14" s="106">
        <f t="shared" si="9"/>
        <v>8727.5</v>
      </c>
      <c r="R14" s="107">
        <f t="shared" si="2"/>
        <v>5169</v>
      </c>
      <c r="S14" s="107">
        <f t="shared" si="10"/>
        <v>3558.5000000000005</v>
      </c>
      <c r="T14" s="106">
        <f t="shared" si="11"/>
        <v>12137.2</v>
      </c>
      <c r="U14" s="107">
        <f t="shared" si="3"/>
        <v>5733</v>
      </c>
      <c r="V14" s="107">
        <f t="shared" si="12"/>
        <v>6404.2000000000007</v>
      </c>
    </row>
    <row r="15" spans="2:22">
      <c r="B15" s="109" t="s">
        <v>119</v>
      </c>
      <c r="C15" s="106">
        <f t="shared" si="4"/>
        <v>9391.75</v>
      </c>
      <c r="D15" s="107">
        <f>Premium!O28</f>
        <v>6856.25</v>
      </c>
      <c r="E15" s="107">
        <f>Premium!P28</f>
        <v>2535.5</v>
      </c>
      <c r="F15" s="106">
        <f t="shared" si="5"/>
        <v>12061.1</v>
      </c>
      <c r="G15" s="107">
        <f>Premium!R28</f>
        <v>8017.5</v>
      </c>
      <c r="H15" s="107">
        <f>Premium!S28</f>
        <v>4043.6000000000004</v>
      </c>
      <c r="I15" s="106">
        <f t="shared" si="6"/>
        <v>16138.2</v>
      </c>
      <c r="J15" s="107">
        <f>Premium!U28</f>
        <v>8892.5</v>
      </c>
      <c r="K15" s="107">
        <f>Premium!V28</f>
        <v>7245.7000000000007</v>
      </c>
      <c r="L15" s="108"/>
      <c r="M15" s="109" t="s">
        <v>119</v>
      </c>
      <c r="N15" s="106">
        <f t="shared" si="7"/>
        <v>8020.5</v>
      </c>
      <c r="O15" s="107">
        <f t="shared" si="1"/>
        <v>5485</v>
      </c>
      <c r="P15" s="107">
        <f t="shared" si="8"/>
        <v>2535.5</v>
      </c>
      <c r="Q15" s="106">
        <f t="shared" si="9"/>
        <v>10457.6</v>
      </c>
      <c r="R15" s="107">
        <f t="shared" si="2"/>
        <v>6414</v>
      </c>
      <c r="S15" s="107">
        <f t="shared" si="10"/>
        <v>4043.6000000000004</v>
      </c>
      <c r="T15" s="106">
        <f t="shared" si="11"/>
        <v>14359.7</v>
      </c>
      <c r="U15" s="107">
        <f t="shared" si="3"/>
        <v>7114</v>
      </c>
      <c r="V15" s="107">
        <f t="shared" si="12"/>
        <v>7245.7000000000007</v>
      </c>
    </row>
    <row r="16" spans="2:22">
      <c r="B16" s="109" t="s">
        <v>120</v>
      </c>
      <c r="C16" s="106">
        <f t="shared" si="4"/>
        <v>11476.25</v>
      </c>
      <c r="D16" s="107">
        <f>Premium!O29</f>
        <v>8671.25</v>
      </c>
      <c r="E16" s="107">
        <f>Premium!P29</f>
        <v>2805</v>
      </c>
      <c r="F16" s="106">
        <f t="shared" si="5"/>
        <v>14976.7</v>
      </c>
      <c r="G16" s="107">
        <f>Premium!R29</f>
        <v>10140</v>
      </c>
      <c r="H16" s="107">
        <f>Premium!S29</f>
        <v>4836.7000000000007</v>
      </c>
      <c r="I16" s="106">
        <f t="shared" si="6"/>
        <v>19858.150000000001</v>
      </c>
      <c r="J16" s="107">
        <f>Premium!U29</f>
        <v>11246.25</v>
      </c>
      <c r="K16" s="107">
        <f>Premium!V29</f>
        <v>8611.9000000000015</v>
      </c>
      <c r="L16" s="108"/>
      <c r="M16" s="109" t="s">
        <v>120</v>
      </c>
      <c r="N16" s="106">
        <f t="shared" si="7"/>
        <v>9742</v>
      </c>
      <c r="O16" s="107">
        <f t="shared" si="1"/>
        <v>6937</v>
      </c>
      <c r="P16" s="107">
        <f t="shared" si="8"/>
        <v>2805</v>
      </c>
      <c r="Q16" s="106">
        <f t="shared" si="9"/>
        <v>12948.7</v>
      </c>
      <c r="R16" s="107">
        <f t="shared" si="2"/>
        <v>8112</v>
      </c>
      <c r="S16" s="107">
        <f t="shared" si="10"/>
        <v>4836.7000000000007</v>
      </c>
      <c r="T16" s="106">
        <f t="shared" si="11"/>
        <v>17608.900000000001</v>
      </c>
      <c r="U16" s="107">
        <f t="shared" si="3"/>
        <v>8997</v>
      </c>
      <c r="V16" s="107">
        <f t="shared" si="12"/>
        <v>8611.9000000000015</v>
      </c>
    </row>
    <row r="17" spans="2:22">
      <c r="B17" s="110" t="s">
        <v>121</v>
      </c>
      <c r="C17" s="106">
        <f t="shared" si="4"/>
        <v>13088.75</v>
      </c>
      <c r="D17" s="107">
        <f>Premium!O30</f>
        <v>10283.75</v>
      </c>
      <c r="E17" s="107">
        <f>Premium!P30</f>
        <v>2805</v>
      </c>
      <c r="F17" s="106">
        <f t="shared" si="5"/>
        <v>16981.75</v>
      </c>
      <c r="G17" s="107">
        <f>Premium!R30</f>
        <v>12026.25</v>
      </c>
      <c r="H17" s="107">
        <f>Premium!S30</f>
        <v>4955.5</v>
      </c>
      <c r="I17" s="106">
        <f t="shared" si="6"/>
        <v>22561.15</v>
      </c>
      <c r="J17" s="107">
        <f>Premium!U30</f>
        <v>13338.75</v>
      </c>
      <c r="K17" s="107">
        <f>Premium!V30</f>
        <v>9222.4000000000015</v>
      </c>
      <c r="L17" s="108"/>
      <c r="M17" s="110" t="s">
        <v>121</v>
      </c>
      <c r="N17" s="106">
        <f t="shared" si="7"/>
        <v>11032</v>
      </c>
      <c r="O17" s="107">
        <f t="shared" si="1"/>
        <v>8227</v>
      </c>
      <c r="P17" s="107">
        <f t="shared" si="8"/>
        <v>2805</v>
      </c>
      <c r="Q17" s="106">
        <f t="shared" si="9"/>
        <v>14576.5</v>
      </c>
      <c r="R17" s="107">
        <f t="shared" si="2"/>
        <v>9621</v>
      </c>
      <c r="S17" s="107">
        <f t="shared" si="10"/>
        <v>4955.5</v>
      </c>
      <c r="T17" s="106">
        <f t="shared" si="11"/>
        <v>19893.400000000001</v>
      </c>
      <c r="U17" s="107">
        <f t="shared" si="3"/>
        <v>10671</v>
      </c>
      <c r="V17" s="107">
        <f t="shared" si="12"/>
        <v>9222.4000000000015</v>
      </c>
    </row>
    <row r="18" spans="2:22">
      <c r="B18" s="109" t="s">
        <v>122</v>
      </c>
      <c r="C18" s="106">
        <f t="shared" si="4"/>
        <v>18936.25</v>
      </c>
      <c r="D18" s="107">
        <f>Premium!O31</f>
        <v>16131.25</v>
      </c>
      <c r="E18" s="107">
        <f>Premium!P31</f>
        <v>2805</v>
      </c>
      <c r="F18" s="106">
        <f t="shared" si="5"/>
        <v>25410</v>
      </c>
      <c r="G18" s="107">
        <f>Premium!R31</f>
        <v>18865</v>
      </c>
      <c r="H18" s="107">
        <f>Premium!S31</f>
        <v>6545.0000000000009</v>
      </c>
      <c r="I18" s="106">
        <f t="shared" si="6"/>
        <v>32986.35</v>
      </c>
      <c r="J18" s="107">
        <f>Premium!U31</f>
        <v>20923.75</v>
      </c>
      <c r="K18" s="107">
        <f>Premium!V31</f>
        <v>12062.6</v>
      </c>
      <c r="L18" s="108"/>
      <c r="M18" s="109" t="s">
        <v>122</v>
      </c>
      <c r="N18" s="106">
        <f t="shared" si="7"/>
        <v>15710</v>
      </c>
      <c r="O18" s="107">
        <f t="shared" si="1"/>
        <v>12905</v>
      </c>
      <c r="P18" s="107">
        <f t="shared" si="8"/>
        <v>2805</v>
      </c>
      <c r="Q18" s="106">
        <f t="shared" si="9"/>
        <v>21637</v>
      </c>
      <c r="R18" s="107">
        <f t="shared" si="2"/>
        <v>15092</v>
      </c>
      <c r="S18" s="107">
        <f t="shared" si="10"/>
        <v>6545.0000000000009</v>
      </c>
      <c r="T18" s="106">
        <f t="shared" si="11"/>
        <v>28801.599999999999</v>
      </c>
      <c r="U18" s="107">
        <f t="shared" si="3"/>
        <v>16739</v>
      </c>
      <c r="V18" s="107">
        <f t="shared" si="12"/>
        <v>12062.6</v>
      </c>
    </row>
    <row r="19" spans="2:22">
      <c r="B19" s="109" t="s">
        <v>123</v>
      </c>
      <c r="C19" s="106">
        <f t="shared" si="4"/>
        <v>27002.5</v>
      </c>
      <c r="D19" s="107">
        <f>Premium!O32</f>
        <v>24197.5</v>
      </c>
      <c r="E19" s="107">
        <f>Premium!P32</f>
        <v>2805</v>
      </c>
      <c r="F19" s="106">
        <f t="shared" si="5"/>
        <v>34842.5</v>
      </c>
      <c r="G19" s="107">
        <f>Premium!R32</f>
        <v>28297.5</v>
      </c>
      <c r="H19" s="107">
        <f>Premium!S32</f>
        <v>6545.0000000000009</v>
      </c>
      <c r="I19" s="106">
        <f t="shared" si="6"/>
        <v>44412.3</v>
      </c>
      <c r="J19" s="107">
        <f>Premium!U32</f>
        <v>31385</v>
      </c>
      <c r="K19" s="107">
        <f>Premium!V32</f>
        <v>13027.300000000001</v>
      </c>
      <c r="L19" s="108"/>
      <c r="M19" s="109" t="s">
        <v>123</v>
      </c>
      <c r="N19" s="106">
        <f t="shared" si="7"/>
        <v>22163</v>
      </c>
      <c r="O19" s="107">
        <f t="shared" si="1"/>
        <v>19358</v>
      </c>
      <c r="P19" s="107">
        <f t="shared" si="8"/>
        <v>2805</v>
      </c>
      <c r="Q19" s="106">
        <f t="shared" si="9"/>
        <v>29183</v>
      </c>
      <c r="R19" s="107">
        <f t="shared" si="2"/>
        <v>22638</v>
      </c>
      <c r="S19" s="107">
        <f t="shared" si="10"/>
        <v>6545.0000000000009</v>
      </c>
      <c r="T19" s="106">
        <f t="shared" si="11"/>
        <v>38135.300000000003</v>
      </c>
      <c r="U19" s="107">
        <f t="shared" si="3"/>
        <v>25108</v>
      </c>
      <c r="V19" s="107">
        <f t="shared" si="12"/>
        <v>13027.300000000001</v>
      </c>
    </row>
    <row r="20" spans="2:22">
      <c r="B20" s="109" t="s">
        <v>124</v>
      </c>
      <c r="C20" s="106">
        <f t="shared" si="4"/>
        <v>35067.5</v>
      </c>
      <c r="D20" s="107">
        <f>Premium!O33</f>
        <v>32262.5</v>
      </c>
      <c r="E20" s="107">
        <f>Premium!P33</f>
        <v>2805</v>
      </c>
      <c r="F20" s="106">
        <f t="shared" si="5"/>
        <v>44273.75</v>
      </c>
      <c r="G20" s="107">
        <f>Premium!R33</f>
        <v>37728.75</v>
      </c>
      <c r="H20" s="107">
        <f>Premium!S33</f>
        <v>6545.0000000000009</v>
      </c>
      <c r="I20" s="106">
        <f t="shared" si="6"/>
        <v>55473.2</v>
      </c>
      <c r="J20" s="107">
        <f>Premium!U33</f>
        <v>41847.5</v>
      </c>
      <c r="K20" s="107">
        <f>Premium!V33</f>
        <v>13625.7</v>
      </c>
      <c r="L20" s="108"/>
      <c r="M20" s="109" t="s">
        <v>124</v>
      </c>
      <c r="N20" s="106">
        <f t="shared" si="7"/>
        <v>28615</v>
      </c>
      <c r="O20" s="107">
        <f t="shared" si="1"/>
        <v>25810</v>
      </c>
      <c r="P20" s="107">
        <f t="shared" si="8"/>
        <v>2805</v>
      </c>
      <c r="Q20" s="106">
        <f t="shared" si="9"/>
        <v>36728</v>
      </c>
      <c r="R20" s="107">
        <f t="shared" si="2"/>
        <v>30183</v>
      </c>
      <c r="S20" s="107">
        <f t="shared" si="10"/>
        <v>6545.0000000000009</v>
      </c>
      <c r="T20" s="106">
        <f t="shared" si="11"/>
        <v>47103.7</v>
      </c>
      <c r="U20" s="107">
        <f t="shared" si="3"/>
        <v>33478</v>
      </c>
      <c r="V20" s="107">
        <f t="shared" si="12"/>
        <v>13625.7</v>
      </c>
    </row>
    <row r="21" spans="2:22">
      <c r="B21" s="109" t="s">
        <v>125</v>
      </c>
      <c r="C21" s="106">
        <f t="shared" si="4"/>
        <v>47166.25</v>
      </c>
      <c r="D21" s="107">
        <f>Premium!O34</f>
        <v>44361.25</v>
      </c>
      <c r="E21" s="107">
        <f>Premium!P34</f>
        <v>2805</v>
      </c>
      <c r="F21" s="106">
        <f t="shared" si="5"/>
        <v>58422.5</v>
      </c>
      <c r="G21" s="107">
        <f>Premium!R34</f>
        <v>51877.5</v>
      </c>
      <c r="H21" s="107">
        <f>Premium!S34</f>
        <v>6545.0000000000009</v>
      </c>
      <c r="I21" s="106">
        <f t="shared" si="6"/>
        <v>71164.45</v>
      </c>
      <c r="J21" s="107">
        <f>Premium!U34</f>
        <v>57538.75</v>
      </c>
      <c r="K21" s="107">
        <f>Premium!V34</f>
        <v>13625.7</v>
      </c>
      <c r="L21" s="108"/>
      <c r="M21" s="109" t="s">
        <v>125</v>
      </c>
      <c r="N21" s="106">
        <f t="shared" si="7"/>
        <v>38294</v>
      </c>
      <c r="O21" s="107">
        <f t="shared" si="1"/>
        <v>35489</v>
      </c>
      <c r="P21" s="107">
        <f t="shared" si="8"/>
        <v>2805</v>
      </c>
      <c r="Q21" s="106">
        <f t="shared" si="9"/>
        <v>48047</v>
      </c>
      <c r="R21" s="107">
        <f t="shared" si="2"/>
        <v>41502</v>
      </c>
      <c r="S21" s="107">
        <f t="shared" si="10"/>
        <v>6545.0000000000009</v>
      </c>
      <c r="T21" s="106">
        <f t="shared" si="11"/>
        <v>59656.7</v>
      </c>
      <c r="U21" s="107">
        <f t="shared" si="3"/>
        <v>46031</v>
      </c>
      <c r="V21" s="107">
        <f t="shared" si="12"/>
        <v>13625.7</v>
      </c>
    </row>
    <row r="22" spans="2:22">
      <c r="L22" s="108"/>
    </row>
    <row r="23" spans="2:22">
      <c r="C23" s="108">
        <f>SUM(C29:C42)</f>
        <v>181993.22500000001</v>
      </c>
      <c r="D23" s="108">
        <f t="shared" ref="D23:K23" si="13">SUM(D29:D42)</f>
        <v>150994.125</v>
      </c>
      <c r="E23" s="108">
        <f t="shared" si="13"/>
        <v>30999.1</v>
      </c>
      <c r="F23" s="108">
        <f t="shared" si="13"/>
        <v>235566.3</v>
      </c>
      <c r="G23" s="108">
        <f t="shared" si="13"/>
        <v>176575.5</v>
      </c>
      <c r="H23" s="108">
        <f t="shared" si="13"/>
        <v>58990.8</v>
      </c>
      <c r="I23" s="108">
        <f t="shared" si="13"/>
        <v>307713.42500000005</v>
      </c>
      <c r="J23" s="108">
        <f t="shared" si="13"/>
        <v>195845.625</v>
      </c>
      <c r="K23" s="108">
        <f t="shared" si="13"/>
        <v>111867.8</v>
      </c>
      <c r="L23" s="108"/>
      <c r="N23" s="108">
        <f>SUM(N29:N42)</f>
        <v>151794.40000000002</v>
      </c>
      <c r="O23" s="108">
        <f t="shared" ref="O23:V23" si="14">SUM(O29:O42)</f>
        <v>120795.3</v>
      </c>
      <c r="P23" s="108">
        <f t="shared" si="14"/>
        <v>30999.1</v>
      </c>
      <c r="Q23" s="108">
        <f t="shared" si="14"/>
        <v>200251.2</v>
      </c>
      <c r="R23" s="108">
        <f t="shared" si="14"/>
        <v>141260.40000000002</v>
      </c>
      <c r="S23" s="108">
        <f t="shared" si="14"/>
        <v>58990.8</v>
      </c>
      <c r="T23" s="108">
        <f t="shared" si="14"/>
        <v>268544.30000000005</v>
      </c>
      <c r="U23" s="108">
        <f t="shared" si="14"/>
        <v>156676.5</v>
      </c>
      <c r="V23" s="108">
        <f t="shared" si="14"/>
        <v>111867.8</v>
      </c>
    </row>
    <row r="24" spans="2:22">
      <c r="B24" s="135" t="s">
        <v>140</v>
      </c>
      <c r="C24" s="244" t="s">
        <v>3</v>
      </c>
      <c r="D24" s="244"/>
      <c r="E24" s="244"/>
      <c r="F24" s="244" t="s">
        <v>5</v>
      </c>
      <c r="G24" s="244"/>
      <c r="H24" s="244"/>
      <c r="I24" s="244" t="s">
        <v>6</v>
      </c>
      <c r="J24" s="244"/>
      <c r="K24" s="244"/>
      <c r="L24" s="108"/>
      <c r="M24" s="135"/>
      <c r="N24" s="244" t="s">
        <v>3</v>
      </c>
      <c r="O24" s="244"/>
      <c r="P24" s="244"/>
      <c r="Q24" s="244" t="s">
        <v>5</v>
      </c>
      <c r="R24" s="244"/>
      <c r="S24" s="244"/>
      <c r="T24" s="244" t="s">
        <v>6</v>
      </c>
      <c r="U24" s="244"/>
      <c r="V24" s="244"/>
    </row>
    <row r="25" spans="2:22" s="2" customFormat="1">
      <c r="D25" s="114">
        <f>Premium!$C$113</f>
        <v>0.1</v>
      </c>
      <c r="G25" s="114">
        <f>Premium!$D$113</f>
        <v>0.1</v>
      </c>
      <c r="J25" s="114">
        <f>Premium!$E$113</f>
        <v>0.1</v>
      </c>
      <c r="L25" s="108"/>
      <c r="O25" s="114">
        <f>Premium!$C$113</f>
        <v>0.1</v>
      </c>
      <c r="R25" s="114">
        <f>Premium!$D$113</f>
        <v>0.1</v>
      </c>
      <c r="U25" s="114">
        <f>Premium!$E$113</f>
        <v>0.1</v>
      </c>
    </row>
    <row r="26" spans="2:22">
      <c r="B26" s="104" t="s">
        <v>21</v>
      </c>
      <c r="C26" s="238">
        <v>1000</v>
      </c>
      <c r="D26" s="239"/>
      <c r="E26" s="240"/>
      <c r="F26" s="238">
        <v>1000</v>
      </c>
      <c r="G26" s="239"/>
      <c r="H26" s="240"/>
      <c r="I26" s="238">
        <v>1000</v>
      </c>
      <c r="J26" s="239"/>
      <c r="K26" s="240"/>
      <c r="L26" s="108"/>
      <c r="N26" s="238">
        <v>1000</v>
      </c>
      <c r="O26" s="239"/>
      <c r="P26" s="240"/>
      <c r="Q26" s="238">
        <v>1000</v>
      </c>
      <c r="R26" s="239"/>
      <c r="S26" s="240"/>
      <c r="T26" s="238">
        <v>1000</v>
      </c>
      <c r="U26" s="239"/>
      <c r="V26" s="240"/>
    </row>
    <row r="27" spans="2:22">
      <c r="B27" s="133"/>
      <c r="C27" s="238" t="s">
        <v>136</v>
      </c>
      <c r="D27" s="239"/>
      <c r="E27" s="240"/>
      <c r="F27" s="238" t="s">
        <v>136</v>
      </c>
      <c r="G27" s="239"/>
      <c r="H27" s="240"/>
      <c r="I27" s="238" t="s">
        <v>136</v>
      </c>
      <c r="J27" s="239"/>
      <c r="K27" s="240"/>
      <c r="L27" s="108"/>
      <c r="M27" s="133"/>
      <c r="N27" s="241" t="s">
        <v>137</v>
      </c>
      <c r="O27" s="242"/>
      <c r="P27" s="243"/>
      <c r="Q27" s="241" t="s">
        <v>137</v>
      </c>
      <c r="R27" s="242"/>
      <c r="S27" s="243"/>
      <c r="T27" s="241" t="s">
        <v>137</v>
      </c>
      <c r="U27" s="242"/>
      <c r="V27" s="243"/>
    </row>
    <row r="28" spans="2:22">
      <c r="B28" s="104"/>
      <c r="C28" s="105" t="s">
        <v>32</v>
      </c>
      <c r="D28" s="105" t="s">
        <v>138</v>
      </c>
      <c r="E28" s="105" t="s">
        <v>139</v>
      </c>
      <c r="F28" s="105" t="s">
        <v>32</v>
      </c>
      <c r="G28" s="105" t="s">
        <v>138</v>
      </c>
      <c r="H28" s="105" t="s">
        <v>139</v>
      </c>
      <c r="I28" s="105" t="s">
        <v>32</v>
      </c>
      <c r="J28" s="105" t="s">
        <v>138</v>
      </c>
      <c r="K28" s="105" t="s">
        <v>139</v>
      </c>
      <c r="L28" s="108"/>
      <c r="N28" s="105" t="s">
        <v>32</v>
      </c>
      <c r="O28" s="105" t="s">
        <v>138</v>
      </c>
      <c r="P28" s="105" t="s">
        <v>139</v>
      </c>
      <c r="Q28" s="105" t="s">
        <v>32</v>
      </c>
      <c r="R28" s="105" t="s">
        <v>138</v>
      </c>
      <c r="S28" s="105" t="s">
        <v>139</v>
      </c>
      <c r="T28" s="105" t="s">
        <v>32</v>
      </c>
      <c r="U28" s="105" t="s">
        <v>138</v>
      </c>
      <c r="V28" s="105" t="s">
        <v>139</v>
      </c>
    </row>
    <row r="29" spans="2:22">
      <c r="B29" s="109" t="s">
        <v>112</v>
      </c>
      <c r="C29" s="106">
        <f>SUM(D29:E29)</f>
        <v>3615.7</v>
      </c>
      <c r="D29" s="113">
        <f>D8*(1-D$25)</f>
        <v>2178</v>
      </c>
      <c r="E29" s="107">
        <f>E8</f>
        <v>1437.7</v>
      </c>
      <c r="F29" s="106">
        <f>SUM(G29:H29)</f>
        <v>4697.5</v>
      </c>
      <c r="G29" s="113">
        <f>G8*(1-G$25)</f>
        <v>2547</v>
      </c>
      <c r="H29" s="107">
        <f>H8</f>
        <v>2150.5</v>
      </c>
      <c r="I29" s="106">
        <f>SUM(J29:K29)</f>
        <v>6573.6750000000002</v>
      </c>
      <c r="J29" s="113">
        <f>J8*(1-J$25)</f>
        <v>2824.875</v>
      </c>
      <c r="K29" s="107">
        <f>K8</f>
        <v>3748.8</v>
      </c>
      <c r="L29" s="108"/>
      <c r="M29" s="109" t="s">
        <v>112</v>
      </c>
      <c r="N29" s="106">
        <f>SUM(O29:P29)</f>
        <v>3180.1000000000004</v>
      </c>
      <c r="O29" s="113">
        <f>O8*(1-O$25)</f>
        <v>1742.4</v>
      </c>
      <c r="P29" s="107">
        <f>P8</f>
        <v>1437.7</v>
      </c>
      <c r="Q29" s="106">
        <f>SUM(R29:S29)</f>
        <v>4188.1000000000004</v>
      </c>
      <c r="R29" s="113">
        <f>R8*(1-R$25)</f>
        <v>2037.6000000000001</v>
      </c>
      <c r="S29" s="107">
        <f>S8</f>
        <v>2150.5</v>
      </c>
      <c r="T29" s="106">
        <f>SUM(U29:V29)</f>
        <v>6008.7000000000007</v>
      </c>
      <c r="U29" s="113">
        <f>U8*(1-U$25)</f>
        <v>2259.9</v>
      </c>
      <c r="V29" s="107">
        <f>V8</f>
        <v>3748.8</v>
      </c>
    </row>
    <row r="30" spans="2:22">
      <c r="B30" s="109" t="s">
        <v>113</v>
      </c>
      <c r="C30" s="106">
        <f t="shared" ref="C30:C42" si="15">SUM(D30:E30)</f>
        <v>3341.3</v>
      </c>
      <c r="D30" s="113">
        <f t="shared" ref="D30:D42" si="16">D9*(1-D$25)</f>
        <v>2106</v>
      </c>
      <c r="E30" s="107">
        <f t="shared" ref="E30:E42" si="17">E9</f>
        <v>1235.3000000000002</v>
      </c>
      <c r="F30" s="106">
        <f t="shared" ref="F30:F42" si="18">SUM(G30:H30)</f>
        <v>4552.625</v>
      </c>
      <c r="G30" s="113">
        <f t="shared" ref="G30:G42" si="19">G9*(1-G$25)</f>
        <v>2462.625</v>
      </c>
      <c r="H30" s="107">
        <f t="shared" ref="H30:H42" si="20">H9</f>
        <v>2090</v>
      </c>
      <c r="I30" s="106">
        <f t="shared" ref="I30:I42" si="21">SUM(J30:K30)</f>
        <v>6494.6</v>
      </c>
      <c r="J30" s="113">
        <f t="shared" ref="J30:J42" si="22">J9*(1-J$25)</f>
        <v>2731.5</v>
      </c>
      <c r="K30" s="107">
        <f t="shared" ref="K30:K42" si="23">K9</f>
        <v>3763.1000000000004</v>
      </c>
      <c r="L30" s="108"/>
      <c r="M30" s="109" t="s">
        <v>113</v>
      </c>
      <c r="N30" s="106">
        <f t="shared" ref="N30:N42" si="24">SUM(O30:P30)</f>
        <v>2920.1000000000004</v>
      </c>
      <c r="O30" s="113">
        <f t="shared" ref="O30:O42" si="25">O9*(1-O$25)</f>
        <v>1684.8</v>
      </c>
      <c r="P30" s="107">
        <f t="shared" ref="P30:P42" si="26">P9</f>
        <v>1235.3000000000002</v>
      </c>
      <c r="Q30" s="106">
        <f t="shared" ref="Q30:Q42" si="27">SUM(R30:S30)</f>
        <v>4060.1000000000004</v>
      </c>
      <c r="R30" s="113">
        <f t="shared" ref="R30:R42" si="28">R9*(1-R$25)</f>
        <v>1970.1000000000001</v>
      </c>
      <c r="S30" s="107">
        <f t="shared" ref="S30:S42" si="29">S9</f>
        <v>2090</v>
      </c>
      <c r="T30" s="106">
        <f t="shared" ref="T30:T42" si="30">SUM(U30:V30)</f>
        <v>5948.3000000000011</v>
      </c>
      <c r="U30" s="113">
        <f t="shared" ref="U30:U42" si="31">U9*(1-U$25)</f>
        <v>2185.2000000000003</v>
      </c>
      <c r="V30" s="107">
        <f t="shared" ref="V30:V42" si="32">V9</f>
        <v>3763.1000000000004</v>
      </c>
    </row>
    <row r="31" spans="2:22">
      <c r="B31" s="109" t="s">
        <v>114</v>
      </c>
      <c r="C31" s="106">
        <f t="shared" si="15"/>
        <v>3862.25</v>
      </c>
      <c r="D31" s="113">
        <f t="shared" si="16"/>
        <v>2432.25</v>
      </c>
      <c r="E31" s="107">
        <f t="shared" si="17"/>
        <v>1430.0000000000002</v>
      </c>
      <c r="F31" s="106">
        <f t="shared" si="18"/>
        <v>5238.7000000000007</v>
      </c>
      <c r="G31" s="113">
        <f t="shared" si="19"/>
        <v>2844</v>
      </c>
      <c r="H31" s="107">
        <f t="shared" si="20"/>
        <v>2394.7000000000003</v>
      </c>
      <c r="I31" s="106">
        <f t="shared" si="21"/>
        <v>7632.6</v>
      </c>
      <c r="J31" s="113">
        <f t="shared" si="22"/>
        <v>3154.5</v>
      </c>
      <c r="K31" s="107">
        <f t="shared" si="23"/>
        <v>4478.1000000000004</v>
      </c>
      <c r="L31" s="108"/>
      <c r="M31" s="109" t="s">
        <v>114</v>
      </c>
      <c r="N31" s="106">
        <f t="shared" si="24"/>
        <v>3375.8</v>
      </c>
      <c r="O31" s="113">
        <f t="shared" si="25"/>
        <v>1945.8</v>
      </c>
      <c r="P31" s="107">
        <f t="shared" si="26"/>
        <v>1430.0000000000002</v>
      </c>
      <c r="Q31" s="106">
        <f t="shared" si="27"/>
        <v>4669.9000000000005</v>
      </c>
      <c r="R31" s="113">
        <f t="shared" si="28"/>
        <v>2275.2000000000003</v>
      </c>
      <c r="S31" s="107">
        <f t="shared" si="29"/>
        <v>2394.7000000000003</v>
      </c>
      <c r="T31" s="106">
        <f t="shared" si="30"/>
        <v>7001.7000000000007</v>
      </c>
      <c r="U31" s="113">
        <f t="shared" si="31"/>
        <v>2523.6</v>
      </c>
      <c r="V31" s="107">
        <f t="shared" si="32"/>
        <v>4478.1000000000004</v>
      </c>
    </row>
    <row r="32" spans="2:22">
      <c r="B32" s="109" t="s">
        <v>115</v>
      </c>
      <c r="C32" s="106">
        <f t="shared" si="15"/>
        <v>4779.875</v>
      </c>
      <c r="D32" s="113">
        <f t="shared" si="16"/>
        <v>3085.875</v>
      </c>
      <c r="E32" s="107">
        <f t="shared" si="17"/>
        <v>1694.0000000000002</v>
      </c>
      <c r="F32" s="106">
        <f t="shared" si="18"/>
        <v>6400.7749999999996</v>
      </c>
      <c r="G32" s="113">
        <f t="shared" si="19"/>
        <v>3607.875</v>
      </c>
      <c r="H32" s="107">
        <f t="shared" si="20"/>
        <v>2792.9</v>
      </c>
      <c r="I32" s="106">
        <f t="shared" si="21"/>
        <v>9082.5250000000015</v>
      </c>
      <c r="J32" s="113">
        <f t="shared" si="22"/>
        <v>4001.625</v>
      </c>
      <c r="K32" s="107">
        <f t="shared" si="23"/>
        <v>5080.9000000000005</v>
      </c>
      <c r="L32" s="108"/>
      <c r="M32" s="109" t="s">
        <v>115</v>
      </c>
      <c r="N32" s="106">
        <f t="shared" si="24"/>
        <v>4162.7000000000007</v>
      </c>
      <c r="O32" s="113">
        <f t="shared" si="25"/>
        <v>2468.7000000000003</v>
      </c>
      <c r="P32" s="107">
        <f t="shared" si="26"/>
        <v>1694.0000000000002</v>
      </c>
      <c r="Q32" s="106">
        <f t="shared" si="27"/>
        <v>5679.2000000000007</v>
      </c>
      <c r="R32" s="113">
        <f t="shared" si="28"/>
        <v>2886.3</v>
      </c>
      <c r="S32" s="107">
        <f t="shared" si="29"/>
        <v>2792.9</v>
      </c>
      <c r="T32" s="106">
        <f t="shared" si="30"/>
        <v>8282.2000000000007</v>
      </c>
      <c r="U32" s="113">
        <f t="shared" si="31"/>
        <v>3201.3</v>
      </c>
      <c r="V32" s="107">
        <f t="shared" si="32"/>
        <v>5080.9000000000005</v>
      </c>
    </row>
    <row r="33" spans="2:22">
      <c r="B33" s="109" t="s">
        <v>116</v>
      </c>
      <c r="C33" s="106">
        <f t="shared" si="15"/>
        <v>5394.7749999999996</v>
      </c>
      <c r="D33" s="113">
        <f t="shared" si="16"/>
        <v>3630.375</v>
      </c>
      <c r="E33" s="107">
        <f t="shared" si="17"/>
        <v>1764.4</v>
      </c>
      <c r="F33" s="106">
        <f t="shared" si="18"/>
        <v>7094.7250000000004</v>
      </c>
      <c r="G33" s="113">
        <f t="shared" si="19"/>
        <v>4244.625</v>
      </c>
      <c r="H33" s="107">
        <f t="shared" si="20"/>
        <v>2850.1000000000004</v>
      </c>
      <c r="I33" s="106">
        <f t="shared" si="21"/>
        <v>9882.5250000000015</v>
      </c>
      <c r="J33" s="113">
        <f t="shared" si="22"/>
        <v>4708.125</v>
      </c>
      <c r="K33" s="107">
        <f t="shared" si="23"/>
        <v>5174.4000000000005</v>
      </c>
      <c r="L33" s="108"/>
      <c r="M33" s="109" t="s">
        <v>116</v>
      </c>
      <c r="N33" s="106">
        <f t="shared" si="24"/>
        <v>4668.7000000000007</v>
      </c>
      <c r="O33" s="113">
        <f t="shared" si="25"/>
        <v>2904.3</v>
      </c>
      <c r="P33" s="107">
        <f t="shared" si="26"/>
        <v>1764.4</v>
      </c>
      <c r="Q33" s="106">
        <f t="shared" si="27"/>
        <v>6245.8000000000011</v>
      </c>
      <c r="R33" s="113">
        <f t="shared" si="28"/>
        <v>3395.7000000000003</v>
      </c>
      <c r="S33" s="107">
        <f t="shared" si="29"/>
        <v>2850.1000000000004</v>
      </c>
      <c r="T33" s="106">
        <f t="shared" si="30"/>
        <v>8940.9000000000015</v>
      </c>
      <c r="U33" s="113">
        <f t="shared" si="31"/>
        <v>3766.5</v>
      </c>
      <c r="V33" s="107">
        <f t="shared" si="32"/>
        <v>5174.4000000000005</v>
      </c>
    </row>
    <row r="34" spans="2:22">
      <c r="B34" s="110" t="s">
        <v>117</v>
      </c>
      <c r="C34" s="106">
        <f t="shared" si="15"/>
        <v>6023.45</v>
      </c>
      <c r="D34" s="113">
        <f t="shared" si="16"/>
        <v>4101.75</v>
      </c>
      <c r="E34" s="107">
        <f t="shared" si="17"/>
        <v>1921.7</v>
      </c>
      <c r="F34" s="106">
        <f t="shared" si="18"/>
        <v>7935.3</v>
      </c>
      <c r="G34" s="113">
        <f t="shared" si="19"/>
        <v>4797</v>
      </c>
      <c r="H34" s="107">
        <f t="shared" si="20"/>
        <v>3138.3</v>
      </c>
      <c r="I34" s="106">
        <f t="shared" si="21"/>
        <v>11117.125</v>
      </c>
      <c r="J34" s="113">
        <f t="shared" si="22"/>
        <v>5320.125</v>
      </c>
      <c r="K34" s="107">
        <f t="shared" si="23"/>
        <v>5797.0000000000009</v>
      </c>
      <c r="L34" s="108"/>
      <c r="M34" s="110" t="s">
        <v>117</v>
      </c>
      <c r="N34" s="106">
        <f t="shared" si="24"/>
        <v>5203.1000000000004</v>
      </c>
      <c r="O34" s="113">
        <f t="shared" si="25"/>
        <v>3281.4</v>
      </c>
      <c r="P34" s="107">
        <f t="shared" si="26"/>
        <v>1921.7</v>
      </c>
      <c r="Q34" s="106">
        <f t="shared" si="27"/>
        <v>6975.9</v>
      </c>
      <c r="R34" s="113">
        <f t="shared" si="28"/>
        <v>3837.6</v>
      </c>
      <c r="S34" s="107">
        <f t="shared" si="29"/>
        <v>3138.3</v>
      </c>
      <c r="T34" s="106">
        <f t="shared" si="30"/>
        <v>10053.100000000002</v>
      </c>
      <c r="U34" s="113">
        <f t="shared" si="31"/>
        <v>4256.1000000000004</v>
      </c>
      <c r="V34" s="107">
        <f t="shared" si="32"/>
        <v>5797.0000000000009</v>
      </c>
    </row>
    <row r="35" spans="2:22">
      <c r="B35" s="109" t="s">
        <v>118</v>
      </c>
      <c r="C35" s="106">
        <f t="shared" si="15"/>
        <v>7123</v>
      </c>
      <c r="D35" s="113">
        <f t="shared" si="16"/>
        <v>4972.5</v>
      </c>
      <c r="E35" s="107">
        <f t="shared" si="17"/>
        <v>2150.5</v>
      </c>
      <c r="F35" s="106">
        <f t="shared" si="18"/>
        <v>9373.625</v>
      </c>
      <c r="G35" s="113">
        <f t="shared" si="19"/>
        <v>5815.125</v>
      </c>
      <c r="H35" s="107">
        <f t="shared" si="20"/>
        <v>3558.5000000000005</v>
      </c>
      <c r="I35" s="106">
        <f t="shared" si="21"/>
        <v>12853.825000000001</v>
      </c>
      <c r="J35" s="113">
        <f t="shared" si="22"/>
        <v>6449.625</v>
      </c>
      <c r="K35" s="107">
        <f t="shared" si="23"/>
        <v>6404.2000000000007</v>
      </c>
      <c r="L35" s="108"/>
      <c r="M35" s="109" t="s">
        <v>118</v>
      </c>
      <c r="N35" s="106">
        <f t="shared" si="24"/>
        <v>6128.5</v>
      </c>
      <c r="O35" s="113">
        <f t="shared" si="25"/>
        <v>3978</v>
      </c>
      <c r="P35" s="107">
        <f t="shared" si="26"/>
        <v>2150.5</v>
      </c>
      <c r="Q35" s="106">
        <f t="shared" si="27"/>
        <v>8210.6</v>
      </c>
      <c r="R35" s="113">
        <f t="shared" si="28"/>
        <v>4652.1000000000004</v>
      </c>
      <c r="S35" s="107">
        <f t="shared" si="29"/>
        <v>3558.5000000000005</v>
      </c>
      <c r="T35" s="106">
        <f t="shared" si="30"/>
        <v>11563.900000000001</v>
      </c>
      <c r="U35" s="113">
        <f t="shared" si="31"/>
        <v>5159.7</v>
      </c>
      <c r="V35" s="107">
        <f t="shared" si="32"/>
        <v>6404.2000000000007</v>
      </c>
    </row>
    <row r="36" spans="2:22">
      <c r="B36" s="109" t="s">
        <v>119</v>
      </c>
      <c r="C36" s="106">
        <f t="shared" si="15"/>
        <v>8706.125</v>
      </c>
      <c r="D36" s="113">
        <f t="shared" si="16"/>
        <v>6170.625</v>
      </c>
      <c r="E36" s="107">
        <f t="shared" si="17"/>
        <v>2535.5</v>
      </c>
      <c r="F36" s="106">
        <f t="shared" si="18"/>
        <v>11259.35</v>
      </c>
      <c r="G36" s="113">
        <f t="shared" si="19"/>
        <v>7215.75</v>
      </c>
      <c r="H36" s="107">
        <f t="shared" si="20"/>
        <v>4043.6000000000004</v>
      </c>
      <c r="I36" s="106">
        <f t="shared" si="21"/>
        <v>15248.95</v>
      </c>
      <c r="J36" s="113">
        <f t="shared" si="22"/>
        <v>8003.25</v>
      </c>
      <c r="K36" s="107">
        <f t="shared" si="23"/>
        <v>7245.7000000000007</v>
      </c>
      <c r="L36" s="108"/>
      <c r="M36" s="109" t="s">
        <v>119</v>
      </c>
      <c r="N36" s="106">
        <f t="shared" si="24"/>
        <v>7472</v>
      </c>
      <c r="O36" s="113">
        <f t="shared" si="25"/>
        <v>4936.5</v>
      </c>
      <c r="P36" s="107">
        <f t="shared" si="26"/>
        <v>2535.5</v>
      </c>
      <c r="Q36" s="106">
        <f t="shared" si="27"/>
        <v>9816.2000000000007</v>
      </c>
      <c r="R36" s="113">
        <f t="shared" si="28"/>
        <v>5772.6</v>
      </c>
      <c r="S36" s="107">
        <f t="shared" si="29"/>
        <v>4043.6000000000004</v>
      </c>
      <c r="T36" s="106">
        <f t="shared" si="30"/>
        <v>13648.300000000001</v>
      </c>
      <c r="U36" s="113">
        <f t="shared" si="31"/>
        <v>6402.6</v>
      </c>
      <c r="V36" s="107">
        <f t="shared" si="32"/>
        <v>7245.7000000000007</v>
      </c>
    </row>
    <row r="37" spans="2:22">
      <c r="B37" s="109" t="s">
        <v>120</v>
      </c>
      <c r="C37" s="106">
        <f t="shared" si="15"/>
        <v>10609.125</v>
      </c>
      <c r="D37" s="113">
        <f t="shared" si="16"/>
        <v>7804.125</v>
      </c>
      <c r="E37" s="107">
        <f t="shared" si="17"/>
        <v>2805</v>
      </c>
      <c r="F37" s="106">
        <f t="shared" si="18"/>
        <v>13962.7</v>
      </c>
      <c r="G37" s="113">
        <f t="shared" si="19"/>
        <v>9126</v>
      </c>
      <c r="H37" s="107">
        <f t="shared" si="20"/>
        <v>4836.7000000000007</v>
      </c>
      <c r="I37" s="106">
        <f t="shared" si="21"/>
        <v>18733.525000000001</v>
      </c>
      <c r="J37" s="113">
        <f t="shared" si="22"/>
        <v>10121.625</v>
      </c>
      <c r="K37" s="107">
        <f t="shared" si="23"/>
        <v>8611.9000000000015</v>
      </c>
      <c r="L37" s="108"/>
      <c r="M37" s="109" t="s">
        <v>120</v>
      </c>
      <c r="N37" s="106">
        <f t="shared" si="24"/>
        <v>9048.2999999999993</v>
      </c>
      <c r="O37" s="113">
        <f t="shared" si="25"/>
        <v>6243.3</v>
      </c>
      <c r="P37" s="107">
        <f t="shared" si="26"/>
        <v>2805</v>
      </c>
      <c r="Q37" s="106">
        <f t="shared" si="27"/>
        <v>12137.5</v>
      </c>
      <c r="R37" s="113">
        <f t="shared" si="28"/>
        <v>7300.8</v>
      </c>
      <c r="S37" s="107">
        <f t="shared" si="29"/>
        <v>4836.7000000000007</v>
      </c>
      <c r="T37" s="106">
        <f t="shared" si="30"/>
        <v>16709.2</v>
      </c>
      <c r="U37" s="113">
        <f t="shared" si="31"/>
        <v>8097.3</v>
      </c>
      <c r="V37" s="107">
        <f t="shared" si="32"/>
        <v>8611.9000000000015</v>
      </c>
    </row>
    <row r="38" spans="2:22">
      <c r="B38" s="110" t="s">
        <v>121</v>
      </c>
      <c r="C38" s="106">
        <f t="shared" si="15"/>
        <v>12060.375</v>
      </c>
      <c r="D38" s="113">
        <f t="shared" si="16"/>
        <v>9255.375</v>
      </c>
      <c r="E38" s="107">
        <f t="shared" si="17"/>
        <v>2805</v>
      </c>
      <c r="F38" s="106">
        <f t="shared" si="18"/>
        <v>15779.125</v>
      </c>
      <c r="G38" s="113">
        <f t="shared" si="19"/>
        <v>10823.625</v>
      </c>
      <c r="H38" s="107">
        <f t="shared" si="20"/>
        <v>4955.5</v>
      </c>
      <c r="I38" s="106">
        <f t="shared" si="21"/>
        <v>21227.275000000001</v>
      </c>
      <c r="J38" s="113">
        <f t="shared" si="22"/>
        <v>12004.875</v>
      </c>
      <c r="K38" s="107">
        <f t="shared" si="23"/>
        <v>9222.4000000000015</v>
      </c>
      <c r="L38" s="108"/>
      <c r="M38" s="110" t="s">
        <v>121</v>
      </c>
      <c r="N38" s="106">
        <f t="shared" si="24"/>
        <v>10209.299999999999</v>
      </c>
      <c r="O38" s="113">
        <f t="shared" si="25"/>
        <v>7404.3</v>
      </c>
      <c r="P38" s="107">
        <f t="shared" si="26"/>
        <v>2805</v>
      </c>
      <c r="Q38" s="106">
        <f t="shared" si="27"/>
        <v>13614.4</v>
      </c>
      <c r="R38" s="113">
        <f t="shared" si="28"/>
        <v>8658.9</v>
      </c>
      <c r="S38" s="107">
        <f t="shared" si="29"/>
        <v>4955.5</v>
      </c>
      <c r="T38" s="106">
        <f t="shared" si="30"/>
        <v>18826.300000000003</v>
      </c>
      <c r="U38" s="113">
        <f t="shared" si="31"/>
        <v>9603.9</v>
      </c>
      <c r="V38" s="107">
        <f t="shared" si="32"/>
        <v>9222.4000000000015</v>
      </c>
    </row>
    <row r="39" spans="2:22">
      <c r="B39" s="109" t="s">
        <v>122</v>
      </c>
      <c r="C39" s="106">
        <f t="shared" si="15"/>
        <v>17323.125</v>
      </c>
      <c r="D39" s="113">
        <f t="shared" si="16"/>
        <v>14518.125</v>
      </c>
      <c r="E39" s="107">
        <f t="shared" si="17"/>
        <v>2805</v>
      </c>
      <c r="F39" s="106">
        <f t="shared" si="18"/>
        <v>23523.5</v>
      </c>
      <c r="G39" s="113">
        <f t="shared" si="19"/>
        <v>16978.5</v>
      </c>
      <c r="H39" s="107">
        <f t="shared" si="20"/>
        <v>6545.0000000000009</v>
      </c>
      <c r="I39" s="106">
        <f t="shared" si="21"/>
        <v>30893.974999999999</v>
      </c>
      <c r="J39" s="113">
        <f t="shared" si="22"/>
        <v>18831.375</v>
      </c>
      <c r="K39" s="107">
        <f t="shared" si="23"/>
        <v>12062.6</v>
      </c>
      <c r="L39" s="108"/>
      <c r="M39" s="109" t="s">
        <v>122</v>
      </c>
      <c r="N39" s="106">
        <f t="shared" si="24"/>
        <v>14419.5</v>
      </c>
      <c r="O39" s="113">
        <f t="shared" si="25"/>
        <v>11614.5</v>
      </c>
      <c r="P39" s="107">
        <f t="shared" si="26"/>
        <v>2805</v>
      </c>
      <c r="Q39" s="106">
        <f t="shared" si="27"/>
        <v>20127.800000000003</v>
      </c>
      <c r="R39" s="113">
        <f t="shared" si="28"/>
        <v>13582.800000000001</v>
      </c>
      <c r="S39" s="107">
        <f t="shared" si="29"/>
        <v>6545.0000000000009</v>
      </c>
      <c r="T39" s="106">
        <f t="shared" si="30"/>
        <v>27127.7</v>
      </c>
      <c r="U39" s="113">
        <f t="shared" si="31"/>
        <v>15065.1</v>
      </c>
      <c r="V39" s="107">
        <f t="shared" si="32"/>
        <v>12062.6</v>
      </c>
    </row>
    <row r="40" spans="2:22">
      <c r="B40" s="109" t="s">
        <v>123</v>
      </c>
      <c r="C40" s="106">
        <f t="shared" si="15"/>
        <v>24582.75</v>
      </c>
      <c r="D40" s="113">
        <f t="shared" si="16"/>
        <v>21777.75</v>
      </c>
      <c r="E40" s="107">
        <f t="shared" si="17"/>
        <v>2805</v>
      </c>
      <c r="F40" s="106">
        <f t="shared" si="18"/>
        <v>32012.75</v>
      </c>
      <c r="G40" s="113">
        <f t="shared" si="19"/>
        <v>25467.75</v>
      </c>
      <c r="H40" s="107">
        <f t="shared" si="20"/>
        <v>6545.0000000000009</v>
      </c>
      <c r="I40" s="106">
        <f t="shared" si="21"/>
        <v>41273.800000000003</v>
      </c>
      <c r="J40" s="113">
        <f t="shared" si="22"/>
        <v>28246.5</v>
      </c>
      <c r="K40" s="107">
        <f t="shared" si="23"/>
        <v>13027.300000000001</v>
      </c>
      <c r="L40" s="108"/>
      <c r="M40" s="109" t="s">
        <v>123</v>
      </c>
      <c r="N40" s="106">
        <f t="shared" si="24"/>
        <v>20227.2</v>
      </c>
      <c r="O40" s="113">
        <f t="shared" si="25"/>
        <v>17422.2</v>
      </c>
      <c r="P40" s="107">
        <f t="shared" si="26"/>
        <v>2805</v>
      </c>
      <c r="Q40" s="106">
        <f t="shared" si="27"/>
        <v>26919.200000000001</v>
      </c>
      <c r="R40" s="113">
        <f t="shared" si="28"/>
        <v>20374.2</v>
      </c>
      <c r="S40" s="107">
        <f t="shared" si="29"/>
        <v>6545.0000000000009</v>
      </c>
      <c r="T40" s="106">
        <f t="shared" si="30"/>
        <v>35624.5</v>
      </c>
      <c r="U40" s="113">
        <f t="shared" si="31"/>
        <v>22597.200000000001</v>
      </c>
      <c r="V40" s="107">
        <f t="shared" si="32"/>
        <v>13027.300000000001</v>
      </c>
    </row>
    <row r="41" spans="2:22">
      <c r="B41" s="109" t="s">
        <v>124</v>
      </c>
      <c r="C41" s="106">
        <f t="shared" si="15"/>
        <v>31841.25</v>
      </c>
      <c r="D41" s="113">
        <f t="shared" si="16"/>
        <v>29036.25</v>
      </c>
      <c r="E41" s="107">
        <f t="shared" si="17"/>
        <v>2805</v>
      </c>
      <c r="F41" s="106">
        <f t="shared" si="18"/>
        <v>40500.875</v>
      </c>
      <c r="G41" s="113">
        <f t="shared" si="19"/>
        <v>33955.875</v>
      </c>
      <c r="H41" s="107">
        <f t="shared" si="20"/>
        <v>6545.0000000000009</v>
      </c>
      <c r="I41" s="106">
        <f t="shared" si="21"/>
        <v>51288.45</v>
      </c>
      <c r="J41" s="113">
        <f t="shared" si="22"/>
        <v>37662.75</v>
      </c>
      <c r="K41" s="107">
        <f t="shared" si="23"/>
        <v>13625.7</v>
      </c>
      <c r="L41" s="108"/>
      <c r="M41" s="109" t="s">
        <v>124</v>
      </c>
      <c r="N41" s="106">
        <f t="shared" si="24"/>
        <v>26034</v>
      </c>
      <c r="O41" s="113">
        <f t="shared" si="25"/>
        <v>23229</v>
      </c>
      <c r="P41" s="107">
        <f t="shared" si="26"/>
        <v>2805</v>
      </c>
      <c r="Q41" s="106">
        <f t="shared" si="27"/>
        <v>33709.700000000004</v>
      </c>
      <c r="R41" s="113">
        <f t="shared" si="28"/>
        <v>27164.7</v>
      </c>
      <c r="S41" s="107">
        <f t="shared" si="29"/>
        <v>6545.0000000000009</v>
      </c>
      <c r="T41" s="106">
        <f t="shared" si="30"/>
        <v>43755.9</v>
      </c>
      <c r="U41" s="113">
        <f t="shared" si="31"/>
        <v>30130.2</v>
      </c>
      <c r="V41" s="107">
        <f t="shared" si="32"/>
        <v>13625.7</v>
      </c>
    </row>
    <row r="42" spans="2:22">
      <c r="B42" s="109" t="s">
        <v>125</v>
      </c>
      <c r="C42" s="106">
        <f t="shared" si="15"/>
        <v>42730.125</v>
      </c>
      <c r="D42" s="113">
        <f t="shared" si="16"/>
        <v>39925.125</v>
      </c>
      <c r="E42" s="107">
        <f t="shared" si="17"/>
        <v>2805</v>
      </c>
      <c r="F42" s="106">
        <f t="shared" si="18"/>
        <v>53234.75</v>
      </c>
      <c r="G42" s="113">
        <f t="shared" si="19"/>
        <v>46689.75</v>
      </c>
      <c r="H42" s="107">
        <f t="shared" si="20"/>
        <v>6545.0000000000009</v>
      </c>
      <c r="I42" s="106">
        <f t="shared" si="21"/>
        <v>65410.574999999997</v>
      </c>
      <c r="J42" s="113">
        <f t="shared" si="22"/>
        <v>51784.875</v>
      </c>
      <c r="K42" s="107">
        <f t="shared" si="23"/>
        <v>13625.7</v>
      </c>
      <c r="L42" s="108"/>
      <c r="M42" s="109" t="s">
        <v>125</v>
      </c>
      <c r="N42" s="106">
        <f t="shared" si="24"/>
        <v>34745.100000000006</v>
      </c>
      <c r="O42" s="113">
        <f t="shared" si="25"/>
        <v>31940.100000000002</v>
      </c>
      <c r="P42" s="107">
        <f t="shared" si="26"/>
        <v>2805</v>
      </c>
      <c r="Q42" s="106">
        <f t="shared" si="27"/>
        <v>43896.800000000003</v>
      </c>
      <c r="R42" s="113">
        <f t="shared" si="28"/>
        <v>37351.800000000003</v>
      </c>
      <c r="S42" s="107">
        <f t="shared" si="29"/>
        <v>6545.0000000000009</v>
      </c>
      <c r="T42" s="106">
        <f t="shared" si="30"/>
        <v>55053.600000000006</v>
      </c>
      <c r="U42" s="113">
        <f t="shared" si="31"/>
        <v>41427.9</v>
      </c>
      <c r="V42" s="107">
        <f t="shared" si="32"/>
        <v>13625.7</v>
      </c>
    </row>
    <row r="43" spans="2:22">
      <c r="L43" s="108"/>
    </row>
    <row r="44" spans="2:22">
      <c r="C44" s="108">
        <f>SUM(C50:C63)</f>
        <v>171926.95</v>
      </c>
      <c r="D44" s="108">
        <f t="shared" ref="D44:K44" si="33">SUM(D50:D63)</f>
        <v>140927.84999999998</v>
      </c>
      <c r="E44" s="108">
        <f t="shared" si="33"/>
        <v>30999.1</v>
      </c>
      <c r="F44" s="108">
        <f t="shared" si="33"/>
        <v>223794.6</v>
      </c>
      <c r="G44" s="108">
        <f t="shared" si="33"/>
        <v>164803.79999999999</v>
      </c>
      <c r="H44" s="108">
        <f t="shared" si="33"/>
        <v>58990.8</v>
      </c>
      <c r="I44" s="108">
        <f t="shared" si="33"/>
        <v>294657.05000000005</v>
      </c>
      <c r="J44" s="108">
        <f t="shared" si="33"/>
        <v>182789.24999999997</v>
      </c>
      <c r="K44" s="108">
        <f t="shared" si="33"/>
        <v>111867.8</v>
      </c>
      <c r="L44" s="108"/>
      <c r="N44" s="108">
        <f>SUM(N50:N63)</f>
        <v>143741.38</v>
      </c>
      <c r="O44" s="108">
        <f t="shared" ref="O44:V44" si="34">SUM(O50:O63)</f>
        <v>112742.28</v>
      </c>
      <c r="P44" s="108">
        <f t="shared" si="34"/>
        <v>30999.1</v>
      </c>
      <c r="Q44" s="108">
        <f t="shared" si="34"/>
        <v>190833.83999999997</v>
      </c>
      <c r="R44" s="108">
        <f t="shared" si="34"/>
        <v>131843.04</v>
      </c>
      <c r="S44" s="108">
        <f t="shared" si="34"/>
        <v>58990.8</v>
      </c>
      <c r="T44" s="108">
        <f t="shared" si="34"/>
        <v>258099.20000000001</v>
      </c>
      <c r="U44" s="108">
        <f t="shared" si="34"/>
        <v>146231.4</v>
      </c>
      <c r="V44" s="108">
        <f t="shared" si="34"/>
        <v>111867.8</v>
      </c>
    </row>
    <row r="45" spans="2:22">
      <c r="B45" s="135" t="s">
        <v>141</v>
      </c>
      <c r="C45" s="244" t="s">
        <v>3</v>
      </c>
      <c r="D45" s="244"/>
      <c r="E45" s="244"/>
      <c r="F45" s="244" t="s">
        <v>5</v>
      </c>
      <c r="G45" s="244"/>
      <c r="H45" s="244"/>
      <c r="I45" s="244" t="s">
        <v>6</v>
      </c>
      <c r="J45" s="244"/>
      <c r="K45" s="244"/>
      <c r="L45" s="108"/>
      <c r="M45" s="135" t="s">
        <v>142</v>
      </c>
      <c r="N45" s="244" t="s">
        <v>3</v>
      </c>
      <c r="O45" s="244"/>
      <c r="P45" s="244"/>
      <c r="Q45" s="244" t="s">
        <v>5</v>
      </c>
      <c r="R45" s="244"/>
      <c r="S45" s="244"/>
      <c r="T45" s="244" t="s">
        <v>6</v>
      </c>
      <c r="U45" s="244"/>
      <c r="V45" s="244"/>
    </row>
    <row r="46" spans="2:22">
      <c r="B46" s="2"/>
      <c r="C46" s="2"/>
      <c r="D46" s="114">
        <f>Premium!$C$114</f>
        <v>0.16</v>
      </c>
      <c r="E46" s="2"/>
      <c r="F46" s="2"/>
      <c r="G46" s="114">
        <f>Premium!$D$114</f>
        <v>0.16</v>
      </c>
      <c r="H46" s="2"/>
      <c r="I46" s="2"/>
      <c r="J46" s="114">
        <f>Premium!$E$114</f>
        <v>0.16</v>
      </c>
      <c r="K46" s="2"/>
      <c r="L46" s="108"/>
      <c r="M46" s="2"/>
      <c r="N46" s="2"/>
      <c r="O46" s="114">
        <f>Premium!$C$114</f>
        <v>0.16</v>
      </c>
      <c r="P46" s="2"/>
      <c r="Q46" s="2"/>
      <c r="R46" s="114">
        <f>Premium!$D$114</f>
        <v>0.16</v>
      </c>
      <c r="S46" s="2"/>
      <c r="T46" s="2"/>
      <c r="U46" s="114">
        <f>Premium!$E$114</f>
        <v>0.16</v>
      </c>
      <c r="V46" s="2"/>
    </row>
    <row r="47" spans="2:22">
      <c r="B47" s="104" t="s">
        <v>21</v>
      </c>
      <c r="C47" s="238">
        <v>2500</v>
      </c>
      <c r="D47" s="239"/>
      <c r="E47" s="240"/>
      <c r="F47" s="238">
        <v>2500</v>
      </c>
      <c r="G47" s="239"/>
      <c r="H47" s="240"/>
      <c r="I47" s="238">
        <v>2500</v>
      </c>
      <c r="J47" s="239"/>
      <c r="K47" s="240"/>
      <c r="L47" s="108"/>
      <c r="N47" s="238">
        <v>2500</v>
      </c>
      <c r="O47" s="239"/>
      <c r="P47" s="240"/>
      <c r="Q47" s="238">
        <v>2500</v>
      </c>
      <c r="R47" s="239"/>
      <c r="S47" s="240"/>
      <c r="T47" s="238">
        <v>2500</v>
      </c>
      <c r="U47" s="239"/>
      <c r="V47" s="240"/>
    </row>
    <row r="48" spans="2:22">
      <c r="B48" s="134"/>
      <c r="C48" s="238" t="s">
        <v>136</v>
      </c>
      <c r="D48" s="239"/>
      <c r="E48" s="240"/>
      <c r="F48" s="238" t="s">
        <v>136</v>
      </c>
      <c r="G48" s="239"/>
      <c r="H48" s="240"/>
      <c r="I48" s="238" t="s">
        <v>136</v>
      </c>
      <c r="J48" s="239"/>
      <c r="K48" s="240"/>
      <c r="L48" s="108"/>
      <c r="M48" s="133"/>
      <c r="N48" s="241" t="s">
        <v>137</v>
      </c>
      <c r="O48" s="242"/>
      <c r="P48" s="243"/>
      <c r="Q48" s="241" t="s">
        <v>137</v>
      </c>
      <c r="R48" s="242"/>
      <c r="S48" s="243"/>
      <c r="T48" s="241" t="s">
        <v>137</v>
      </c>
      <c r="U48" s="242"/>
      <c r="V48" s="243"/>
    </row>
    <row r="49" spans="2:22">
      <c r="B49" s="104"/>
      <c r="C49" s="105" t="s">
        <v>32</v>
      </c>
      <c r="D49" s="105" t="s">
        <v>138</v>
      </c>
      <c r="E49" s="105" t="s">
        <v>139</v>
      </c>
      <c r="F49" s="105" t="s">
        <v>32</v>
      </c>
      <c r="G49" s="105" t="s">
        <v>138</v>
      </c>
      <c r="H49" s="105" t="s">
        <v>139</v>
      </c>
      <c r="I49" s="105" t="s">
        <v>32</v>
      </c>
      <c r="J49" s="105" t="s">
        <v>138</v>
      </c>
      <c r="K49" s="105" t="s">
        <v>139</v>
      </c>
      <c r="L49" s="108"/>
      <c r="N49" s="105" t="s">
        <v>32</v>
      </c>
      <c r="O49" s="105" t="s">
        <v>138</v>
      </c>
      <c r="P49" s="105" t="s">
        <v>139</v>
      </c>
      <c r="Q49" s="105" t="s">
        <v>32</v>
      </c>
      <c r="R49" s="105" t="s">
        <v>138</v>
      </c>
      <c r="S49" s="105" t="s">
        <v>139</v>
      </c>
      <c r="T49" s="105" t="s">
        <v>32</v>
      </c>
      <c r="U49" s="105" t="s">
        <v>138</v>
      </c>
      <c r="V49" s="105" t="s">
        <v>139</v>
      </c>
    </row>
    <row r="50" spans="2:22">
      <c r="B50" s="109" t="s">
        <v>112</v>
      </c>
      <c r="C50" s="106">
        <f>SUM(D50:E50)</f>
        <v>3470.5</v>
      </c>
      <c r="D50" s="113">
        <f t="shared" ref="D50:D63" si="35">D8*(1-D$46)</f>
        <v>2032.8</v>
      </c>
      <c r="E50" s="107">
        <f>E8</f>
        <v>1437.7</v>
      </c>
      <c r="F50" s="106">
        <f>SUM(G50:H50)</f>
        <v>4527.7</v>
      </c>
      <c r="G50" s="113">
        <f t="shared" ref="G50:G63" si="36">G8*(1-G$46)</f>
        <v>2377.1999999999998</v>
      </c>
      <c r="H50" s="107">
        <f>H8</f>
        <v>2150.5</v>
      </c>
      <c r="I50" s="106">
        <f>SUM(J50:K50)</f>
        <v>6385.35</v>
      </c>
      <c r="J50" s="113">
        <f t="shared" ref="J50:J63" si="37">J8*(1-J$46)</f>
        <v>2636.5499999999997</v>
      </c>
      <c r="K50" s="107">
        <f>K8</f>
        <v>3748.8</v>
      </c>
      <c r="L50" s="108"/>
      <c r="M50" s="109" t="s">
        <v>112</v>
      </c>
      <c r="N50" s="106">
        <f>SUM(O50:P50)</f>
        <v>3063.94</v>
      </c>
      <c r="O50" s="113">
        <f t="shared" ref="O50:O63" si="38">O8*(1-O$46)</f>
        <v>1626.24</v>
      </c>
      <c r="P50" s="107">
        <f>P8</f>
        <v>1437.7</v>
      </c>
      <c r="Q50" s="106">
        <f>SUM(R50:S50)</f>
        <v>4052.26</v>
      </c>
      <c r="R50" s="113">
        <f t="shared" ref="R50:R63" si="39">R8*(1-R$46)</f>
        <v>1901.76</v>
      </c>
      <c r="S50" s="107">
        <f>S8</f>
        <v>2150.5</v>
      </c>
      <c r="T50" s="106">
        <f>SUM(U50:V50)</f>
        <v>5858.04</v>
      </c>
      <c r="U50" s="113">
        <f t="shared" ref="U50:U63" si="40">U8*(1-U$46)</f>
        <v>2109.2399999999998</v>
      </c>
      <c r="V50" s="107">
        <f>V8</f>
        <v>3748.8</v>
      </c>
    </row>
    <row r="51" spans="2:22">
      <c r="B51" s="109" t="s">
        <v>113</v>
      </c>
      <c r="C51" s="106">
        <f t="shared" ref="C51:C63" si="41">SUM(D51:E51)</f>
        <v>3200.9</v>
      </c>
      <c r="D51" s="113">
        <f t="shared" si="35"/>
        <v>1965.6</v>
      </c>
      <c r="E51" s="107">
        <f t="shared" ref="E51:E63" si="42">E9</f>
        <v>1235.3000000000002</v>
      </c>
      <c r="F51" s="106">
        <f t="shared" ref="F51:F63" si="43">SUM(G51:H51)</f>
        <v>4388.45</v>
      </c>
      <c r="G51" s="113">
        <f t="shared" si="36"/>
        <v>2298.4499999999998</v>
      </c>
      <c r="H51" s="107">
        <f t="shared" ref="H51:H63" si="44">H9</f>
        <v>2090</v>
      </c>
      <c r="I51" s="106">
        <f t="shared" ref="I51:I63" si="45">SUM(J51:K51)</f>
        <v>6312.5</v>
      </c>
      <c r="J51" s="113">
        <f t="shared" si="37"/>
        <v>2549.4</v>
      </c>
      <c r="K51" s="107">
        <f t="shared" ref="K51:K63" si="46">K9</f>
        <v>3763.1000000000004</v>
      </c>
      <c r="L51" s="108"/>
      <c r="M51" s="109" t="s">
        <v>113</v>
      </c>
      <c r="N51" s="106">
        <f t="shared" ref="N51:N63" si="47">SUM(O51:P51)</f>
        <v>2807.78</v>
      </c>
      <c r="O51" s="113">
        <f t="shared" si="38"/>
        <v>1572.48</v>
      </c>
      <c r="P51" s="107">
        <f t="shared" ref="P51:P63" si="48">P9</f>
        <v>1235.3000000000002</v>
      </c>
      <c r="Q51" s="106">
        <f t="shared" ref="Q51:Q63" si="49">SUM(R51:S51)</f>
        <v>3928.76</v>
      </c>
      <c r="R51" s="113">
        <f t="shared" si="39"/>
        <v>1838.76</v>
      </c>
      <c r="S51" s="107">
        <f t="shared" ref="S51:S63" si="50">S9</f>
        <v>2090</v>
      </c>
      <c r="T51" s="106">
        <f t="shared" ref="T51:T63" si="51">SUM(U51:V51)</f>
        <v>5802.6200000000008</v>
      </c>
      <c r="U51" s="113">
        <f t="shared" si="40"/>
        <v>2039.52</v>
      </c>
      <c r="V51" s="107">
        <f t="shared" ref="V51:V63" si="52">V9</f>
        <v>3763.1000000000004</v>
      </c>
    </row>
    <row r="52" spans="2:22">
      <c r="B52" s="109" t="s">
        <v>114</v>
      </c>
      <c r="C52" s="106">
        <f t="shared" si="41"/>
        <v>3700.1000000000004</v>
      </c>
      <c r="D52" s="113">
        <f t="shared" si="35"/>
        <v>2270.1</v>
      </c>
      <c r="E52" s="107">
        <f t="shared" si="42"/>
        <v>1430.0000000000002</v>
      </c>
      <c r="F52" s="106">
        <f t="shared" si="43"/>
        <v>5049.1000000000004</v>
      </c>
      <c r="G52" s="113">
        <f t="shared" si="36"/>
        <v>2654.4</v>
      </c>
      <c r="H52" s="107">
        <f t="shared" si="44"/>
        <v>2394.7000000000003</v>
      </c>
      <c r="I52" s="106">
        <f t="shared" si="45"/>
        <v>7422.3</v>
      </c>
      <c r="J52" s="113">
        <f t="shared" si="37"/>
        <v>2944.2</v>
      </c>
      <c r="K52" s="107">
        <f t="shared" si="46"/>
        <v>4478.1000000000004</v>
      </c>
      <c r="L52" s="108"/>
      <c r="M52" s="109" t="s">
        <v>114</v>
      </c>
      <c r="N52" s="106">
        <f t="shared" si="47"/>
        <v>3246.08</v>
      </c>
      <c r="O52" s="113">
        <f t="shared" si="38"/>
        <v>1816.08</v>
      </c>
      <c r="P52" s="107">
        <f t="shared" si="48"/>
        <v>1430.0000000000002</v>
      </c>
      <c r="Q52" s="106">
        <f t="shared" si="49"/>
        <v>4518.22</v>
      </c>
      <c r="R52" s="113">
        <f t="shared" si="39"/>
        <v>2123.52</v>
      </c>
      <c r="S52" s="107">
        <f t="shared" si="50"/>
        <v>2394.7000000000003</v>
      </c>
      <c r="T52" s="106">
        <f t="shared" si="51"/>
        <v>6833.4600000000009</v>
      </c>
      <c r="U52" s="113">
        <f t="shared" si="40"/>
        <v>2355.36</v>
      </c>
      <c r="V52" s="107">
        <f t="shared" si="52"/>
        <v>4478.1000000000004</v>
      </c>
    </row>
    <row r="53" spans="2:22">
      <c r="B53" s="109" t="s">
        <v>115</v>
      </c>
      <c r="C53" s="106">
        <f t="shared" si="41"/>
        <v>4574.1500000000005</v>
      </c>
      <c r="D53" s="113">
        <f t="shared" si="35"/>
        <v>2880.15</v>
      </c>
      <c r="E53" s="107">
        <f t="shared" si="42"/>
        <v>1694.0000000000002</v>
      </c>
      <c r="F53" s="106">
        <f t="shared" si="43"/>
        <v>6160.25</v>
      </c>
      <c r="G53" s="113">
        <f t="shared" si="36"/>
        <v>3367.35</v>
      </c>
      <c r="H53" s="107">
        <f t="shared" si="44"/>
        <v>2792.9</v>
      </c>
      <c r="I53" s="106">
        <f t="shared" si="45"/>
        <v>8815.75</v>
      </c>
      <c r="J53" s="113">
        <f t="shared" si="37"/>
        <v>3734.85</v>
      </c>
      <c r="K53" s="107">
        <f t="shared" si="46"/>
        <v>5080.9000000000005</v>
      </c>
      <c r="L53" s="108"/>
      <c r="M53" s="109" t="s">
        <v>115</v>
      </c>
      <c r="N53" s="106">
        <f t="shared" si="47"/>
        <v>3998.12</v>
      </c>
      <c r="O53" s="113">
        <f t="shared" si="38"/>
        <v>2304.12</v>
      </c>
      <c r="P53" s="107">
        <f t="shared" si="48"/>
        <v>1694.0000000000002</v>
      </c>
      <c r="Q53" s="106">
        <f t="shared" si="49"/>
        <v>5486.7800000000007</v>
      </c>
      <c r="R53" s="113">
        <f t="shared" si="39"/>
        <v>2693.88</v>
      </c>
      <c r="S53" s="107">
        <f t="shared" si="50"/>
        <v>2792.9</v>
      </c>
      <c r="T53" s="106">
        <f t="shared" si="51"/>
        <v>8068.7800000000007</v>
      </c>
      <c r="U53" s="113">
        <f t="shared" si="40"/>
        <v>2987.88</v>
      </c>
      <c r="V53" s="107">
        <f t="shared" si="52"/>
        <v>5080.9000000000005</v>
      </c>
    </row>
    <row r="54" spans="2:22">
      <c r="B54" s="109" t="s">
        <v>116</v>
      </c>
      <c r="C54" s="106">
        <f t="shared" si="41"/>
        <v>5152.75</v>
      </c>
      <c r="D54" s="113">
        <f t="shared" si="35"/>
        <v>3388.35</v>
      </c>
      <c r="E54" s="107">
        <f t="shared" si="42"/>
        <v>1764.4</v>
      </c>
      <c r="F54" s="106">
        <f t="shared" si="43"/>
        <v>6811.75</v>
      </c>
      <c r="G54" s="113">
        <f t="shared" si="36"/>
        <v>3961.6499999999996</v>
      </c>
      <c r="H54" s="107">
        <f t="shared" si="44"/>
        <v>2850.1000000000004</v>
      </c>
      <c r="I54" s="106">
        <f t="shared" si="45"/>
        <v>9568.6500000000015</v>
      </c>
      <c r="J54" s="113">
        <f t="shared" si="37"/>
        <v>4394.25</v>
      </c>
      <c r="K54" s="107">
        <f t="shared" si="46"/>
        <v>5174.4000000000005</v>
      </c>
      <c r="L54" s="108"/>
      <c r="M54" s="109" t="s">
        <v>116</v>
      </c>
      <c r="N54" s="106">
        <f t="shared" si="47"/>
        <v>4475.08</v>
      </c>
      <c r="O54" s="113">
        <f t="shared" si="38"/>
        <v>2710.68</v>
      </c>
      <c r="P54" s="107">
        <f t="shared" si="48"/>
        <v>1764.4</v>
      </c>
      <c r="Q54" s="106">
        <f t="shared" si="49"/>
        <v>6019.42</v>
      </c>
      <c r="R54" s="113">
        <f t="shared" si="39"/>
        <v>3169.3199999999997</v>
      </c>
      <c r="S54" s="107">
        <f t="shared" si="50"/>
        <v>2850.1000000000004</v>
      </c>
      <c r="T54" s="106">
        <f t="shared" si="51"/>
        <v>8689.8000000000011</v>
      </c>
      <c r="U54" s="113">
        <f t="shared" si="40"/>
        <v>3515.4</v>
      </c>
      <c r="V54" s="107">
        <f t="shared" si="52"/>
        <v>5174.4000000000005</v>
      </c>
    </row>
    <row r="55" spans="2:22">
      <c r="B55" s="110" t="s">
        <v>117</v>
      </c>
      <c r="C55" s="106">
        <f t="shared" si="41"/>
        <v>5750</v>
      </c>
      <c r="D55" s="113">
        <f t="shared" si="35"/>
        <v>3828.2999999999997</v>
      </c>
      <c r="E55" s="107">
        <f t="shared" si="42"/>
        <v>1921.7</v>
      </c>
      <c r="F55" s="106">
        <f t="shared" si="43"/>
        <v>7615.5</v>
      </c>
      <c r="G55" s="113">
        <f t="shared" si="36"/>
        <v>4477.2</v>
      </c>
      <c r="H55" s="107">
        <f t="shared" si="44"/>
        <v>3138.3</v>
      </c>
      <c r="I55" s="106">
        <f t="shared" si="45"/>
        <v>10762.45</v>
      </c>
      <c r="J55" s="113">
        <f t="shared" si="37"/>
        <v>4965.45</v>
      </c>
      <c r="K55" s="107">
        <f t="shared" si="46"/>
        <v>5797.0000000000009</v>
      </c>
      <c r="L55" s="108"/>
      <c r="M55" s="110" t="s">
        <v>117</v>
      </c>
      <c r="N55" s="106">
        <f t="shared" si="47"/>
        <v>4984.34</v>
      </c>
      <c r="O55" s="113">
        <f t="shared" si="38"/>
        <v>3062.64</v>
      </c>
      <c r="P55" s="107">
        <f t="shared" si="48"/>
        <v>1921.7</v>
      </c>
      <c r="Q55" s="106">
        <f t="shared" si="49"/>
        <v>6720.0599999999995</v>
      </c>
      <c r="R55" s="113">
        <f t="shared" si="39"/>
        <v>3581.7599999999998</v>
      </c>
      <c r="S55" s="107">
        <f t="shared" si="50"/>
        <v>3138.3</v>
      </c>
      <c r="T55" s="106">
        <f t="shared" si="51"/>
        <v>9769.36</v>
      </c>
      <c r="U55" s="113">
        <f t="shared" si="40"/>
        <v>3972.3599999999997</v>
      </c>
      <c r="V55" s="107">
        <f t="shared" si="52"/>
        <v>5797.0000000000009</v>
      </c>
    </row>
    <row r="56" spans="2:22">
      <c r="B56" s="109" t="s">
        <v>118</v>
      </c>
      <c r="C56" s="106">
        <f t="shared" si="41"/>
        <v>6791.5</v>
      </c>
      <c r="D56" s="113">
        <f t="shared" si="35"/>
        <v>4641</v>
      </c>
      <c r="E56" s="107">
        <f t="shared" si="42"/>
        <v>2150.5</v>
      </c>
      <c r="F56" s="106">
        <f t="shared" si="43"/>
        <v>8985.9500000000007</v>
      </c>
      <c r="G56" s="113">
        <f t="shared" si="36"/>
        <v>5427.45</v>
      </c>
      <c r="H56" s="107">
        <f t="shared" si="44"/>
        <v>3558.5000000000005</v>
      </c>
      <c r="I56" s="106">
        <f t="shared" si="45"/>
        <v>12423.85</v>
      </c>
      <c r="J56" s="113">
        <f t="shared" si="37"/>
        <v>6019.65</v>
      </c>
      <c r="K56" s="107">
        <f t="shared" si="46"/>
        <v>6404.2000000000007</v>
      </c>
      <c r="L56" s="108"/>
      <c r="M56" s="109" t="s">
        <v>118</v>
      </c>
      <c r="N56" s="106">
        <f t="shared" si="47"/>
        <v>5863.2999999999993</v>
      </c>
      <c r="O56" s="113">
        <f t="shared" si="38"/>
        <v>3712.7999999999997</v>
      </c>
      <c r="P56" s="107">
        <f t="shared" si="48"/>
        <v>2150.5</v>
      </c>
      <c r="Q56" s="106">
        <f t="shared" si="49"/>
        <v>7900.4600000000009</v>
      </c>
      <c r="R56" s="113">
        <f t="shared" si="39"/>
        <v>4341.96</v>
      </c>
      <c r="S56" s="107">
        <f t="shared" si="50"/>
        <v>3558.5000000000005</v>
      </c>
      <c r="T56" s="106">
        <f t="shared" si="51"/>
        <v>11219.920000000002</v>
      </c>
      <c r="U56" s="113">
        <f t="shared" si="40"/>
        <v>4815.72</v>
      </c>
      <c r="V56" s="107">
        <f t="shared" si="52"/>
        <v>6404.2000000000007</v>
      </c>
    </row>
    <row r="57" spans="2:22">
      <c r="B57" s="109" t="s">
        <v>119</v>
      </c>
      <c r="C57" s="106">
        <f t="shared" si="41"/>
        <v>8294.75</v>
      </c>
      <c r="D57" s="113">
        <f t="shared" si="35"/>
        <v>5759.25</v>
      </c>
      <c r="E57" s="107">
        <f t="shared" si="42"/>
        <v>2535.5</v>
      </c>
      <c r="F57" s="106">
        <f t="shared" si="43"/>
        <v>10778.3</v>
      </c>
      <c r="G57" s="113">
        <f t="shared" si="36"/>
        <v>6734.7</v>
      </c>
      <c r="H57" s="107">
        <f t="shared" si="44"/>
        <v>4043.6000000000004</v>
      </c>
      <c r="I57" s="106">
        <f t="shared" si="45"/>
        <v>14715.400000000001</v>
      </c>
      <c r="J57" s="113">
        <f t="shared" si="37"/>
        <v>7469.7</v>
      </c>
      <c r="K57" s="107">
        <f t="shared" si="46"/>
        <v>7245.7000000000007</v>
      </c>
      <c r="L57" s="108"/>
      <c r="M57" s="109" t="s">
        <v>119</v>
      </c>
      <c r="N57" s="106">
        <f t="shared" si="47"/>
        <v>7142.9</v>
      </c>
      <c r="O57" s="113">
        <f t="shared" si="38"/>
        <v>4607.3999999999996</v>
      </c>
      <c r="P57" s="107">
        <f t="shared" si="48"/>
        <v>2535.5</v>
      </c>
      <c r="Q57" s="106">
        <f t="shared" si="49"/>
        <v>9431.36</v>
      </c>
      <c r="R57" s="113">
        <f t="shared" si="39"/>
        <v>5387.76</v>
      </c>
      <c r="S57" s="107">
        <f t="shared" si="50"/>
        <v>4043.6000000000004</v>
      </c>
      <c r="T57" s="106">
        <f t="shared" si="51"/>
        <v>13221.460000000001</v>
      </c>
      <c r="U57" s="113">
        <f t="shared" si="40"/>
        <v>5975.76</v>
      </c>
      <c r="V57" s="107">
        <f t="shared" si="52"/>
        <v>7245.7000000000007</v>
      </c>
    </row>
    <row r="58" spans="2:22">
      <c r="B58" s="109" t="s">
        <v>120</v>
      </c>
      <c r="C58" s="106">
        <f t="shared" si="41"/>
        <v>10088.849999999999</v>
      </c>
      <c r="D58" s="113">
        <f t="shared" si="35"/>
        <v>7283.8499999999995</v>
      </c>
      <c r="E58" s="107">
        <f t="shared" si="42"/>
        <v>2805</v>
      </c>
      <c r="F58" s="106">
        <f t="shared" si="43"/>
        <v>13354.300000000001</v>
      </c>
      <c r="G58" s="113">
        <f t="shared" si="36"/>
        <v>8517.6</v>
      </c>
      <c r="H58" s="107">
        <f t="shared" si="44"/>
        <v>4836.7000000000007</v>
      </c>
      <c r="I58" s="106">
        <f t="shared" si="45"/>
        <v>18058.75</v>
      </c>
      <c r="J58" s="113">
        <f t="shared" si="37"/>
        <v>9446.85</v>
      </c>
      <c r="K58" s="107">
        <f t="shared" si="46"/>
        <v>8611.9000000000015</v>
      </c>
      <c r="L58" s="108"/>
      <c r="M58" s="109" t="s">
        <v>120</v>
      </c>
      <c r="N58" s="106">
        <f t="shared" si="47"/>
        <v>8632.08</v>
      </c>
      <c r="O58" s="113">
        <f t="shared" si="38"/>
        <v>5827.08</v>
      </c>
      <c r="P58" s="107">
        <f t="shared" si="48"/>
        <v>2805</v>
      </c>
      <c r="Q58" s="106">
        <f t="shared" si="49"/>
        <v>11650.78</v>
      </c>
      <c r="R58" s="113">
        <f t="shared" si="39"/>
        <v>6814.08</v>
      </c>
      <c r="S58" s="107">
        <f t="shared" si="50"/>
        <v>4836.7000000000007</v>
      </c>
      <c r="T58" s="106">
        <f t="shared" si="51"/>
        <v>16169.380000000001</v>
      </c>
      <c r="U58" s="113">
        <f t="shared" si="40"/>
        <v>7557.48</v>
      </c>
      <c r="V58" s="107">
        <f t="shared" si="52"/>
        <v>8611.9000000000015</v>
      </c>
    </row>
    <row r="59" spans="2:22">
      <c r="B59" s="110" t="s">
        <v>121</v>
      </c>
      <c r="C59" s="106">
        <f t="shared" si="41"/>
        <v>11443.35</v>
      </c>
      <c r="D59" s="113">
        <f t="shared" si="35"/>
        <v>8638.35</v>
      </c>
      <c r="E59" s="107">
        <f t="shared" si="42"/>
        <v>2805</v>
      </c>
      <c r="F59" s="106">
        <f t="shared" si="43"/>
        <v>15057.55</v>
      </c>
      <c r="G59" s="113">
        <f t="shared" si="36"/>
        <v>10102.049999999999</v>
      </c>
      <c r="H59" s="107">
        <f t="shared" si="44"/>
        <v>4955.5</v>
      </c>
      <c r="I59" s="106">
        <f t="shared" si="45"/>
        <v>20426.95</v>
      </c>
      <c r="J59" s="113">
        <f t="shared" si="37"/>
        <v>11204.55</v>
      </c>
      <c r="K59" s="107">
        <f t="shared" si="46"/>
        <v>9222.4000000000015</v>
      </c>
      <c r="L59" s="108"/>
      <c r="M59" s="110" t="s">
        <v>121</v>
      </c>
      <c r="N59" s="106">
        <f t="shared" si="47"/>
        <v>9715.68</v>
      </c>
      <c r="O59" s="113">
        <f t="shared" si="38"/>
        <v>6910.6799999999994</v>
      </c>
      <c r="P59" s="107">
        <f t="shared" si="48"/>
        <v>2805</v>
      </c>
      <c r="Q59" s="106">
        <f t="shared" si="49"/>
        <v>13037.14</v>
      </c>
      <c r="R59" s="113">
        <f t="shared" si="39"/>
        <v>8081.6399999999994</v>
      </c>
      <c r="S59" s="107">
        <f t="shared" si="50"/>
        <v>4955.5</v>
      </c>
      <c r="T59" s="106">
        <f t="shared" si="51"/>
        <v>18186.04</v>
      </c>
      <c r="U59" s="113">
        <f t="shared" si="40"/>
        <v>8963.64</v>
      </c>
      <c r="V59" s="107">
        <f t="shared" si="52"/>
        <v>9222.4000000000015</v>
      </c>
    </row>
    <row r="60" spans="2:22">
      <c r="B60" s="109" t="s">
        <v>122</v>
      </c>
      <c r="C60" s="106">
        <f t="shared" si="41"/>
        <v>16355.25</v>
      </c>
      <c r="D60" s="113">
        <f t="shared" si="35"/>
        <v>13550.25</v>
      </c>
      <c r="E60" s="107">
        <f t="shared" si="42"/>
        <v>2805</v>
      </c>
      <c r="F60" s="106">
        <f t="shared" si="43"/>
        <v>22391.599999999999</v>
      </c>
      <c r="G60" s="113">
        <f t="shared" si="36"/>
        <v>15846.599999999999</v>
      </c>
      <c r="H60" s="107">
        <f t="shared" si="44"/>
        <v>6545.0000000000009</v>
      </c>
      <c r="I60" s="106">
        <f t="shared" si="45"/>
        <v>29638.550000000003</v>
      </c>
      <c r="J60" s="113">
        <f t="shared" si="37"/>
        <v>17575.95</v>
      </c>
      <c r="K60" s="107">
        <f t="shared" si="46"/>
        <v>12062.6</v>
      </c>
      <c r="L60" s="108"/>
      <c r="M60" s="109" t="s">
        <v>122</v>
      </c>
      <c r="N60" s="106">
        <f t="shared" si="47"/>
        <v>13645.199999999999</v>
      </c>
      <c r="O60" s="113">
        <f t="shared" si="38"/>
        <v>10840.199999999999</v>
      </c>
      <c r="P60" s="107">
        <f t="shared" si="48"/>
        <v>2805</v>
      </c>
      <c r="Q60" s="106">
        <f t="shared" si="49"/>
        <v>19222.28</v>
      </c>
      <c r="R60" s="113">
        <f t="shared" si="39"/>
        <v>12677.279999999999</v>
      </c>
      <c r="S60" s="107">
        <f t="shared" si="50"/>
        <v>6545.0000000000009</v>
      </c>
      <c r="T60" s="106">
        <f t="shared" si="51"/>
        <v>26123.360000000001</v>
      </c>
      <c r="U60" s="113">
        <f t="shared" si="40"/>
        <v>14060.76</v>
      </c>
      <c r="V60" s="107">
        <f t="shared" si="52"/>
        <v>12062.6</v>
      </c>
    </row>
    <row r="61" spans="2:22">
      <c r="B61" s="109" t="s">
        <v>123</v>
      </c>
      <c r="C61" s="106">
        <f t="shared" si="41"/>
        <v>23130.899999999998</v>
      </c>
      <c r="D61" s="113">
        <f t="shared" si="35"/>
        <v>20325.899999999998</v>
      </c>
      <c r="E61" s="107">
        <f t="shared" si="42"/>
        <v>2805</v>
      </c>
      <c r="F61" s="106">
        <f t="shared" si="43"/>
        <v>30314.899999999998</v>
      </c>
      <c r="G61" s="113">
        <f t="shared" si="36"/>
        <v>23769.899999999998</v>
      </c>
      <c r="H61" s="107">
        <f t="shared" si="44"/>
        <v>6545.0000000000009</v>
      </c>
      <c r="I61" s="106">
        <f t="shared" si="45"/>
        <v>39390.699999999997</v>
      </c>
      <c r="J61" s="113">
        <f t="shared" si="37"/>
        <v>26363.399999999998</v>
      </c>
      <c r="K61" s="107">
        <f t="shared" si="46"/>
        <v>13027.300000000001</v>
      </c>
      <c r="L61" s="108"/>
      <c r="M61" s="109" t="s">
        <v>123</v>
      </c>
      <c r="N61" s="106">
        <f t="shared" si="47"/>
        <v>19065.72</v>
      </c>
      <c r="O61" s="113">
        <f t="shared" si="38"/>
        <v>16260.72</v>
      </c>
      <c r="P61" s="107">
        <f t="shared" si="48"/>
        <v>2805</v>
      </c>
      <c r="Q61" s="106">
        <f t="shared" si="49"/>
        <v>25560.92</v>
      </c>
      <c r="R61" s="113">
        <f t="shared" si="39"/>
        <v>19015.919999999998</v>
      </c>
      <c r="S61" s="107">
        <f t="shared" si="50"/>
        <v>6545.0000000000009</v>
      </c>
      <c r="T61" s="106">
        <f t="shared" si="51"/>
        <v>34118.019999999997</v>
      </c>
      <c r="U61" s="113">
        <f t="shared" si="40"/>
        <v>21090.719999999998</v>
      </c>
      <c r="V61" s="107">
        <f t="shared" si="52"/>
        <v>13027.300000000001</v>
      </c>
    </row>
    <row r="62" spans="2:22">
      <c r="B62" s="109" t="s">
        <v>124</v>
      </c>
      <c r="C62" s="106">
        <f t="shared" si="41"/>
        <v>29905.5</v>
      </c>
      <c r="D62" s="113">
        <f t="shared" si="35"/>
        <v>27100.5</v>
      </c>
      <c r="E62" s="107">
        <f t="shared" si="42"/>
        <v>2805</v>
      </c>
      <c r="F62" s="106">
        <f t="shared" si="43"/>
        <v>38237.15</v>
      </c>
      <c r="G62" s="113">
        <f t="shared" si="36"/>
        <v>31692.149999999998</v>
      </c>
      <c r="H62" s="107">
        <f t="shared" si="44"/>
        <v>6545.0000000000009</v>
      </c>
      <c r="I62" s="106">
        <f t="shared" si="45"/>
        <v>48777.600000000006</v>
      </c>
      <c r="J62" s="113">
        <f t="shared" si="37"/>
        <v>35151.9</v>
      </c>
      <c r="K62" s="107">
        <f t="shared" si="46"/>
        <v>13625.7</v>
      </c>
      <c r="L62" s="108"/>
      <c r="M62" s="109" t="s">
        <v>124</v>
      </c>
      <c r="N62" s="106">
        <f t="shared" si="47"/>
        <v>24485.399999999998</v>
      </c>
      <c r="O62" s="113">
        <f t="shared" si="38"/>
        <v>21680.399999999998</v>
      </c>
      <c r="P62" s="107">
        <f t="shared" si="48"/>
        <v>2805</v>
      </c>
      <c r="Q62" s="106">
        <f t="shared" si="49"/>
        <v>31898.719999999998</v>
      </c>
      <c r="R62" s="113">
        <f t="shared" si="39"/>
        <v>25353.719999999998</v>
      </c>
      <c r="S62" s="107">
        <f t="shared" si="50"/>
        <v>6545.0000000000009</v>
      </c>
      <c r="T62" s="106">
        <f t="shared" si="51"/>
        <v>41747.22</v>
      </c>
      <c r="U62" s="113">
        <f t="shared" si="40"/>
        <v>28121.52</v>
      </c>
      <c r="V62" s="107">
        <f t="shared" si="52"/>
        <v>13625.7</v>
      </c>
    </row>
    <row r="63" spans="2:22">
      <c r="B63" s="109" t="s">
        <v>125</v>
      </c>
      <c r="C63" s="106">
        <f t="shared" si="41"/>
        <v>40068.449999999997</v>
      </c>
      <c r="D63" s="113">
        <f t="shared" si="35"/>
        <v>37263.449999999997</v>
      </c>
      <c r="E63" s="107">
        <f t="shared" si="42"/>
        <v>2805</v>
      </c>
      <c r="F63" s="106">
        <f t="shared" si="43"/>
        <v>50122.1</v>
      </c>
      <c r="G63" s="113">
        <f t="shared" si="36"/>
        <v>43577.1</v>
      </c>
      <c r="H63" s="107">
        <f t="shared" si="44"/>
        <v>6545.0000000000009</v>
      </c>
      <c r="I63" s="106">
        <f t="shared" si="45"/>
        <v>61958.25</v>
      </c>
      <c r="J63" s="113">
        <f t="shared" si="37"/>
        <v>48332.549999999996</v>
      </c>
      <c r="K63" s="107">
        <f t="shared" si="46"/>
        <v>13625.7</v>
      </c>
      <c r="L63" s="108"/>
      <c r="M63" s="109" t="s">
        <v>125</v>
      </c>
      <c r="N63" s="106">
        <f t="shared" si="47"/>
        <v>32615.759999999998</v>
      </c>
      <c r="O63" s="113">
        <f t="shared" si="38"/>
        <v>29810.76</v>
      </c>
      <c r="P63" s="107">
        <f t="shared" si="48"/>
        <v>2805</v>
      </c>
      <c r="Q63" s="106">
        <f t="shared" si="49"/>
        <v>41406.68</v>
      </c>
      <c r="R63" s="113">
        <f t="shared" si="39"/>
        <v>34861.68</v>
      </c>
      <c r="S63" s="107">
        <f t="shared" si="50"/>
        <v>6545.0000000000009</v>
      </c>
      <c r="T63" s="106">
        <f t="shared" si="51"/>
        <v>52291.740000000005</v>
      </c>
      <c r="U63" s="113">
        <f t="shared" si="40"/>
        <v>38666.04</v>
      </c>
      <c r="V63" s="107">
        <f t="shared" si="52"/>
        <v>13625.7</v>
      </c>
    </row>
    <row r="64" spans="2:22">
      <c r="L64" s="108"/>
    </row>
    <row r="65" spans="2:22">
      <c r="C65" s="108">
        <f>SUM(C71:C84)</f>
        <v>156827.53750000001</v>
      </c>
      <c r="D65" s="108">
        <f t="shared" ref="D65:K65" si="53">SUM(D71:D84)</f>
        <v>125828.4375</v>
      </c>
      <c r="E65" s="108">
        <f t="shared" si="53"/>
        <v>30999.1</v>
      </c>
      <c r="F65" s="108">
        <f t="shared" si="53"/>
        <v>196327.3</v>
      </c>
      <c r="G65" s="108">
        <f t="shared" si="53"/>
        <v>137336.5</v>
      </c>
      <c r="H65" s="108">
        <f t="shared" si="53"/>
        <v>58990.8</v>
      </c>
      <c r="I65" s="108">
        <f t="shared" si="53"/>
        <v>264192.17500000005</v>
      </c>
      <c r="J65" s="108">
        <f t="shared" si="53"/>
        <v>152324.375</v>
      </c>
      <c r="K65" s="108">
        <f t="shared" si="53"/>
        <v>111867.8</v>
      </c>
      <c r="L65" s="108"/>
      <c r="N65" s="108">
        <f>SUM(N71:N84)</f>
        <v>131661.85</v>
      </c>
      <c r="O65" s="108">
        <f t="shared" ref="O65:V65" si="54">SUM(O71:O84)</f>
        <v>100662.75</v>
      </c>
      <c r="P65" s="108">
        <f t="shared" si="54"/>
        <v>30999.1</v>
      </c>
      <c r="Q65" s="108">
        <f t="shared" si="54"/>
        <v>168860</v>
      </c>
      <c r="R65" s="108">
        <f t="shared" si="54"/>
        <v>109869.19999999998</v>
      </c>
      <c r="S65" s="108">
        <f t="shared" si="54"/>
        <v>58990.8</v>
      </c>
      <c r="T65" s="108">
        <f t="shared" si="54"/>
        <v>233727.30000000002</v>
      </c>
      <c r="U65" s="108">
        <f t="shared" si="54"/>
        <v>121859.49999999999</v>
      </c>
      <c r="V65" s="108">
        <f t="shared" si="54"/>
        <v>111867.8</v>
      </c>
    </row>
    <row r="66" spans="2:22">
      <c r="B66" s="135" t="s">
        <v>143</v>
      </c>
      <c r="C66" s="244" t="s">
        <v>3</v>
      </c>
      <c r="D66" s="244"/>
      <c r="E66" s="244"/>
      <c r="F66" s="244" t="s">
        <v>5</v>
      </c>
      <c r="G66" s="244"/>
      <c r="H66" s="244"/>
      <c r="I66" s="244" t="s">
        <v>6</v>
      </c>
      <c r="J66" s="244"/>
      <c r="K66" s="244"/>
      <c r="L66" s="108"/>
      <c r="M66" s="135" t="s">
        <v>144</v>
      </c>
      <c r="N66" s="244" t="s">
        <v>3</v>
      </c>
      <c r="O66" s="244"/>
      <c r="P66" s="244"/>
      <c r="Q66" s="244" t="s">
        <v>5</v>
      </c>
      <c r="R66" s="244"/>
      <c r="S66" s="244"/>
      <c r="T66" s="244" t="s">
        <v>6</v>
      </c>
      <c r="U66" s="244"/>
      <c r="V66" s="244"/>
    </row>
    <row r="67" spans="2:22">
      <c r="B67" s="2"/>
      <c r="C67" s="2"/>
      <c r="D67" s="114">
        <f>Premium!$C$115</f>
        <v>0.25</v>
      </c>
      <c r="E67" s="2"/>
      <c r="F67" s="2"/>
      <c r="G67" s="114">
        <f>Premium!$D$115</f>
        <v>0.3</v>
      </c>
      <c r="H67" s="2"/>
      <c r="I67" s="2"/>
      <c r="J67" s="114">
        <f>Premium!$E$115</f>
        <v>0.3</v>
      </c>
      <c r="K67" s="2"/>
      <c r="L67" s="108"/>
      <c r="M67" s="2"/>
      <c r="N67" s="2"/>
      <c r="O67" s="114">
        <f>Premium!$C$115</f>
        <v>0.25</v>
      </c>
      <c r="P67" s="2"/>
      <c r="Q67" s="2"/>
      <c r="R67" s="114">
        <f>Premium!$D$115</f>
        <v>0.3</v>
      </c>
      <c r="S67" s="2"/>
      <c r="T67" s="2"/>
      <c r="U67" s="114">
        <f>Premium!$E$115</f>
        <v>0.3</v>
      </c>
      <c r="V67" s="2"/>
    </row>
    <row r="68" spans="2:22">
      <c r="B68" s="104" t="s">
        <v>21</v>
      </c>
      <c r="C68" s="238">
        <v>5000</v>
      </c>
      <c r="D68" s="239"/>
      <c r="E68" s="240"/>
      <c r="F68" s="238">
        <v>5000</v>
      </c>
      <c r="G68" s="239"/>
      <c r="H68" s="240"/>
      <c r="I68" s="238">
        <v>5000</v>
      </c>
      <c r="J68" s="239"/>
      <c r="K68" s="240"/>
      <c r="L68" s="108"/>
      <c r="N68" s="238">
        <v>5000</v>
      </c>
      <c r="O68" s="239"/>
      <c r="P68" s="240"/>
      <c r="Q68" s="238">
        <v>5000</v>
      </c>
      <c r="R68" s="239"/>
      <c r="S68" s="240"/>
      <c r="T68" s="238">
        <v>5000</v>
      </c>
      <c r="U68" s="239"/>
      <c r="V68" s="240"/>
    </row>
    <row r="69" spans="2:22">
      <c r="B69" s="133"/>
      <c r="C69" s="238" t="s">
        <v>136</v>
      </c>
      <c r="D69" s="239"/>
      <c r="E69" s="240"/>
      <c r="F69" s="238" t="s">
        <v>136</v>
      </c>
      <c r="G69" s="239"/>
      <c r="H69" s="240"/>
      <c r="I69" s="238" t="s">
        <v>136</v>
      </c>
      <c r="J69" s="239"/>
      <c r="K69" s="240"/>
      <c r="L69" s="108"/>
      <c r="M69" s="133"/>
      <c r="N69" s="241" t="s">
        <v>137</v>
      </c>
      <c r="O69" s="242"/>
      <c r="P69" s="243"/>
      <c r="Q69" s="241" t="s">
        <v>137</v>
      </c>
      <c r="R69" s="242"/>
      <c r="S69" s="243"/>
      <c r="T69" s="241" t="s">
        <v>137</v>
      </c>
      <c r="U69" s="242"/>
      <c r="V69" s="243"/>
    </row>
    <row r="70" spans="2:22">
      <c r="B70" s="104"/>
      <c r="C70" s="105" t="s">
        <v>32</v>
      </c>
      <c r="D70" s="105" t="s">
        <v>138</v>
      </c>
      <c r="E70" s="105" t="s">
        <v>139</v>
      </c>
      <c r="F70" s="105" t="s">
        <v>32</v>
      </c>
      <c r="G70" s="105" t="s">
        <v>138</v>
      </c>
      <c r="H70" s="105" t="s">
        <v>139</v>
      </c>
      <c r="I70" s="105" t="s">
        <v>32</v>
      </c>
      <c r="J70" s="105" t="s">
        <v>138</v>
      </c>
      <c r="K70" s="105" t="s">
        <v>139</v>
      </c>
      <c r="L70" s="108"/>
      <c r="N70" s="105" t="s">
        <v>32</v>
      </c>
      <c r="O70" s="105" t="s">
        <v>138</v>
      </c>
      <c r="P70" s="105" t="s">
        <v>139</v>
      </c>
      <c r="Q70" s="105" t="s">
        <v>32</v>
      </c>
      <c r="R70" s="105" t="s">
        <v>138</v>
      </c>
      <c r="S70" s="105" t="s">
        <v>139</v>
      </c>
      <c r="T70" s="105" t="s">
        <v>32</v>
      </c>
      <c r="U70" s="105" t="s">
        <v>138</v>
      </c>
      <c r="V70" s="105" t="s">
        <v>139</v>
      </c>
    </row>
    <row r="71" spans="2:22">
      <c r="B71" s="109" t="s">
        <v>112</v>
      </c>
      <c r="C71" s="106">
        <f>SUM(D71:E71)</f>
        <v>3252.7</v>
      </c>
      <c r="D71" s="113">
        <f t="shared" ref="D71:D84" si="55">D8*(1-D$67)</f>
        <v>1815</v>
      </c>
      <c r="E71" s="107">
        <f>E8</f>
        <v>1437.7</v>
      </c>
      <c r="F71" s="106">
        <f>SUM(G71:H71)</f>
        <v>4131.5</v>
      </c>
      <c r="G71" s="113">
        <f t="shared" ref="G71:G84" si="56">G8*(1-G$67)</f>
        <v>1980.9999999999998</v>
      </c>
      <c r="H71" s="107">
        <f>H8</f>
        <v>2150.5</v>
      </c>
      <c r="I71" s="106">
        <f>SUM(J71:K71)</f>
        <v>5945.9250000000002</v>
      </c>
      <c r="J71" s="113">
        <f t="shared" ref="J71:J84" si="57">J8*(1-J$67)</f>
        <v>2197.125</v>
      </c>
      <c r="K71" s="107">
        <f>K8</f>
        <v>3748.8</v>
      </c>
      <c r="L71" s="108"/>
      <c r="M71" s="109" t="s">
        <v>112</v>
      </c>
      <c r="N71" s="106">
        <f>SUM(O71:P71)</f>
        <v>2889.7</v>
      </c>
      <c r="O71" s="113">
        <f t="shared" ref="O71:O84" si="58">O8*(1-O$67)</f>
        <v>1452</v>
      </c>
      <c r="P71" s="107">
        <f>P8</f>
        <v>1437.7</v>
      </c>
      <c r="Q71" s="106">
        <f>SUM(R71:S71)</f>
        <v>3735.3</v>
      </c>
      <c r="R71" s="113">
        <f t="shared" ref="R71:R84" si="59">R8*(1-R$67)</f>
        <v>1584.8</v>
      </c>
      <c r="S71" s="107">
        <f>S8</f>
        <v>2150.5</v>
      </c>
      <c r="T71" s="106">
        <f>SUM(U71:V71)</f>
        <v>5506.5</v>
      </c>
      <c r="U71" s="113">
        <f t="shared" ref="U71:U84" si="60">U8*(1-U$67)</f>
        <v>1757.6999999999998</v>
      </c>
      <c r="V71" s="107">
        <f>V8</f>
        <v>3748.8</v>
      </c>
    </row>
    <row r="72" spans="2:22">
      <c r="B72" s="109" t="s">
        <v>113</v>
      </c>
      <c r="C72" s="106">
        <f t="shared" ref="C72:C84" si="61">SUM(D72:E72)</f>
        <v>2990.3</v>
      </c>
      <c r="D72" s="113">
        <f t="shared" si="55"/>
        <v>1755</v>
      </c>
      <c r="E72" s="107">
        <f t="shared" ref="E72:E84" si="62">E9</f>
        <v>1235.3000000000002</v>
      </c>
      <c r="F72" s="106">
        <f t="shared" ref="F72:F84" si="63">SUM(G72:H72)</f>
        <v>4005.375</v>
      </c>
      <c r="G72" s="113">
        <f t="shared" si="56"/>
        <v>1915.3749999999998</v>
      </c>
      <c r="H72" s="107">
        <f t="shared" ref="H72:H84" si="64">H9</f>
        <v>2090</v>
      </c>
      <c r="I72" s="106">
        <f t="shared" ref="I72:I84" si="65">SUM(J72:K72)</f>
        <v>5887.6</v>
      </c>
      <c r="J72" s="113">
        <f t="shared" si="57"/>
        <v>2124.5</v>
      </c>
      <c r="K72" s="107">
        <f t="shared" ref="K72:K84" si="66">K9</f>
        <v>3763.1000000000004</v>
      </c>
      <c r="L72" s="108"/>
      <c r="M72" s="109" t="s">
        <v>113</v>
      </c>
      <c r="N72" s="106">
        <f t="shared" ref="N72:N84" si="67">SUM(O72:P72)</f>
        <v>2639.3</v>
      </c>
      <c r="O72" s="113">
        <f t="shared" si="58"/>
        <v>1404</v>
      </c>
      <c r="P72" s="107">
        <f t="shared" ref="P72:P84" si="68">P9</f>
        <v>1235.3000000000002</v>
      </c>
      <c r="Q72" s="106">
        <f t="shared" ref="Q72:Q84" si="69">SUM(R72:S72)</f>
        <v>3622.3</v>
      </c>
      <c r="R72" s="113">
        <f t="shared" si="59"/>
        <v>1532.3</v>
      </c>
      <c r="S72" s="107">
        <f t="shared" ref="S72:S84" si="70">S9</f>
        <v>2090</v>
      </c>
      <c r="T72" s="106">
        <f t="shared" ref="T72:T84" si="71">SUM(U72:V72)</f>
        <v>5462.7000000000007</v>
      </c>
      <c r="U72" s="113">
        <f t="shared" si="60"/>
        <v>1699.6</v>
      </c>
      <c r="V72" s="107">
        <f t="shared" ref="V72:V84" si="72">V9</f>
        <v>3763.1000000000004</v>
      </c>
    </row>
    <row r="73" spans="2:22">
      <c r="B73" s="109" t="s">
        <v>114</v>
      </c>
      <c r="C73" s="106">
        <f t="shared" si="61"/>
        <v>3456.875</v>
      </c>
      <c r="D73" s="113">
        <f t="shared" si="55"/>
        <v>2026.875</v>
      </c>
      <c r="E73" s="107">
        <f t="shared" si="62"/>
        <v>1430.0000000000002</v>
      </c>
      <c r="F73" s="106">
        <f t="shared" si="63"/>
        <v>4606.7000000000007</v>
      </c>
      <c r="G73" s="113">
        <f t="shared" si="56"/>
        <v>2212</v>
      </c>
      <c r="H73" s="107">
        <f t="shared" si="64"/>
        <v>2394.7000000000003</v>
      </c>
      <c r="I73" s="106">
        <f t="shared" si="65"/>
        <v>6931.6</v>
      </c>
      <c r="J73" s="113">
        <f t="shared" si="57"/>
        <v>2453.5</v>
      </c>
      <c r="K73" s="107">
        <f t="shared" si="66"/>
        <v>4478.1000000000004</v>
      </c>
      <c r="L73" s="108"/>
      <c r="M73" s="109" t="s">
        <v>114</v>
      </c>
      <c r="N73" s="106">
        <f t="shared" si="67"/>
        <v>3051.5</v>
      </c>
      <c r="O73" s="113">
        <f t="shared" si="58"/>
        <v>1621.5</v>
      </c>
      <c r="P73" s="107">
        <f t="shared" si="68"/>
        <v>1430.0000000000002</v>
      </c>
      <c r="Q73" s="106">
        <f t="shared" si="69"/>
        <v>4164.3</v>
      </c>
      <c r="R73" s="113">
        <f t="shared" si="59"/>
        <v>1769.6</v>
      </c>
      <c r="S73" s="107">
        <f t="shared" si="70"/>
        <v>2394.7000000000003</v>
      </c>
      <c r="T73" s="106">
        <f t="shared" si="71"/>
        <v>6440.9000000000005</v>
      </c>
      <c r="U73" s="113">
        <f t="shared" si="60"/>
        <v>1962.8</v>
      </c>
      <c r="V73" s="107">
        <f t="shared" si="72"/>
        <v>4478.1000000000004</v>
      </c>
    </row>
    <row r="74" spans="2:22">
      <c r="B74" s="109" t="s">
        <v>115</v>
      </c>
      <c r="C74" s="106">
        <f t="shared" si="61"/>
        <v>4265.5625</v>
      </c>
      <c r="D74" s="113">
        <f t="shared" si="55"/>
        <v>2571.5625</v>
      </c>
      <c r="E74" s="107">
        <f t="shared" si="62"/>
        <v>1694.0000000000002</v>
      </c>
      <c r="F74" s="106">
        <f t="shared" si="63"/>
        <v>5599.0249999999996</v>
      </c>
      <c r="G74" s="113">
        <f t="shared" si="56"/>
        <v>2806.125</v>
      </c>
      <c r="H74" s="107">
        <f t="shared" si="64"/>
        <v>2792.9</v>
      </c>
      <c r="I74" s="106">
        <f t="shared" si="65"/>
        <v>8193.2750000000015</v>
      </c>
      <c r="J74" s="113">
        <f t="shared" si="57"/>
        <v>3112.375</v>
      </c>
      <c r="K74" s="107">
        <f t="shared" si="66"/>
        <v>5080.9000000000005</v>
      </c>
      <c r="L74" s="108"/>
      <c r="M74" s="109" t="s">
        <v>115</v>
      </c>
      <c r="N74" s="106">
        <f t="shared" si="67"/>
        <v>3751.25</v>
      </c>
      <c r="O74" s="113">
        <f t="shared" si="58"/>
        <v>2057.25</v>
      </c>
      <c r="P74" s="107">
        <f t="shared" si="68"/>
        <v>1694.0000000000002</v>
      </c>
      <c r="Q74" s="106">
        <f t="shared" si="69"/>
        <v>5037.7999999999993</v>
      </c>
      <c r="R74" s="113">
        <f t="shared" si="59"/>
        <v>2244.8999999999996</v>
      </c>
      <c r="S74" s="107">
        <f t="shared" si="70"/>
        <v>2792.9</v>
      </c>
      <c r="T74" s="106">
        <f t="shared" si="71"/>
        <v>7570.8</v>
      </c>
      <c r="U74" s="113">
        <f t="shared" si="60"/>
        <v>2489.8999999999996</v>
      </c>
      <c r="V74" s="107">
        <f t="shared" si="72"/>
        <v>5080.9000000000005</v>
      </c>
    </row>
    <row r="75" spans="2:22">
      <c r="B75" s="109" t="s">
        <v>116</v>
      </c>
      <c r="C75" s="106">
        <f t="shared" si="61"/>
        <v>4789.7124999999996</v>
      </c>
      <c r="D75" s="113">
        <f t="shared" si="55"/>
        <v>3025.3125</v>
      </c>
      <c r="E75" s="107">
        <f t="shared" si="62"/>
        <v>1764.4</v>
      </c>
      <c r="F75" s="106">
        <f t="shared" si="63"/>
        <v>6151.4750000000004</v>
      </c>
      <c r="G75" s="113">
        <f t="shared" si="56"/>
        <v>3301.375</v>
      </c>
      <c r="H75" s="107">
        <f t="shared" si="64"/>
        <v>2850.1000000000004</v>
      </c>
      <c r="I75" s="106">
        <f t="shared" si="65"/>
        <v>8836.2749999999996</v>
      </c>
      <c r="J75" s="113">
        <f t="shared" si="57"/>
        <v>3661.8749999999995</v>
      </c>
      <c r="K75" s="107">
        <f t="shared" si="66"/>
        <v>5174.4000000000005</v>
      </c>
      <c r="L75" s="108"/>
      <c r="M75" s="109" t="s">
        <v>116</v>
      </c>
      <c r="N75" s="106">
        <f t="shared" si="67"/>
        <v>4184.6499999999996</v>
      </c>
      <c r="O75" s="113">
        <f t="shared" si="58"/>
        <v>2420.25</v>
      </c>
      <c r="P75" s="107">
        <f t="shared" si="68"/>
        <v>1764.4</v>
      </c>
      <c r="Q75" s="106">
        <f t="shared" si="69"/>
        <v>5491.2000000000007</v>
      </c>
      <c r="R75" s="113">
        <f t="shared" si="59"/>
        <v>2641.1</v>
      </c>
      <c r="S75" s="107">
        <f t="shared" si="70"/>
        <v>2850.1000000000004</v>
      </c>
      <c r="T75" s="106">
        <f t="shared" si="71"/>
        <v>8103.9000000000005</v>
      </c>
      <c r="U75" s="113">
        <f t="shared" si="60"/>
        <v>2929.5</v>
      </c>
      <c r="V75" s="107">
        <f t="shared" si="72"/>
        <v>5174.4000000000005</v>
      </c>
    </row>
    <row r="76" spans="2:22">
      <c r="B76" s="110" t="s">
        <v>117</v>
      </c>
      <c r="C76" s="106">
        <f t="shared" si="61"/>
        <v>5339.8249999999998</v>
      </c>
      <c r="D76" s="113">
        <f t="shared" si="55"/>
        <v>3418.125</v>
      </c>
      <c r="E76" s="107">
        <f t="shared" si="62"/>
        <v>1921.7</v>
      </c>
      <c r="F76" s="106">
        <f t="shared" si="63"/>
        <v>6869.2999999999993</v>
      </c>
      <c r="G76" s="113">
        <f t="shared" si="56"/>
        <v>3730.9999999999995</v>
      </c>
      <c r="H76" s="107">
        <f t="shared" si="64"/>
        <v>3138.3</v>
      </c>
      <c r="I76" s="106">
        <f t="shared" si="65"/>
        <v>9934.875</v>
      </c>
      <c r="J76" s="113">
        <f t="shared" si="57"/>
        <v>4137.875</v>
      </c>
      <c r="K76" s="107">
        <f t="shared" si="66"/>
        <v>5797.0000000000009</v>
      </c>
      <c r="L76" s="108"/>
      <c r="M76" s="110" t="s">
        <v>117</v>
      </c>
      <c r="N76" s="106">
        <f t="shared" si="67"/>
        <v>4656.2</v>
      </c>
      <c r="O76" s="113">
        <f t="shared" si="58"/>
        <v>2734.5</v>
      </c>
      <c r="P76" s="107">
        <f t="shared" si="68"/>
        <v>1921.7</v>
      </c>
      <c r="Q76" s="106">
        <f t="shared" si="69"/>
        <v>6123.1</v>
      </c>
      <c r="R76" s="113">
        <f t="shared" si="59"/>
        <v>2984.7999999999997</v>
      </c>
      <c r="S76" s="107">
        <f t="shared" si="70"/>
        <v>3138.3</v>
      </c>
      <c r="T76" s="106">
        <f t="shared" si="71"/>
        <v>9107.3000000000011</v>
      </c>
      <c r="U76" s="113">
        <f t="shared" si="60"/>
        <v>3310.2999999999997</v>
      </c>
      <c r="V76" s="107">
        <f t="shared" si="72"/>
        <v>5797.0000000000009</v>
      </c>
    </row>
    <row r="77" spans="2:22">
      <c r="B77" s="109" t="s">
        <v>118</v>
      </c>
      <c r="C77" s="106">
        <f t="shared" si="61"/>
        <v>6294.25</v>
      </c>
      <c r="D77" s="113">
        <f t="shared" si="55"/>
        <v>4143.75</v>
      </c>
      <c r="E77" s="107">
        <f t="shared" si="62"/>
        <v>2150.5</v>
      </c>
      <c r="F77" s="106">
        <f t="shared" si="63"/>
        <v>8081.375</v>
      </c>
      <c r="G77" s="113">
        <f t="shared" si="56"/>
        <v>4522.875</v>
      </c>
      <c r="H77" s="107">
        <f t="shared" si="64"/>
        <v>3558.5000000000005</v>
      </c>
      <c r="I77" s="106">
        <f t="shared" si="65"/>
        <v>11420.575000000001</v>
      </c>
      <c r="J77" s="113">
        <f t="shared" si="57"/>
        <v>5016.375</v>
      </c>
      <c r="K77" s="107">
        <f t="shared" si="66"/>
        <v>6404.2000000000007</v>
      </c>
      <c r="L77" s="108"/>
      <c r="M77" s="109" t="s">
        <v>118</v>
      </c>
      <c r="N77" s="106">
        <f t="shared" si="67"/>
        <v>5465.5</v>
      </c>
      <c r="O77" s="113">
        <f t="shared" si="58"/>
        <v>3315</v>
      </c>
      <c r="P77" s="107">
        <f t="shared" si="68"/>
        <v>2150.5</v>
      </c>
      <c r="Q77" s="106">
        <f t="shared" si="69"/>
        <v>7176.8</v>
      </c>
      <c r="R77" s="113">
        <f t="shared" si="59"/>
        <v>3618.2999999999997</v>
      </c>
      <c r="S77" s="107">
        <f t="shared" si="70"/>
        <v>3558.5000000000005</v>
      </c>
      <c r="T77" s="106">
        <f t="shared" si="71"/>
        <v>10417.300000000001</v>
      </c>
      <c r="U77" s="113">
        <f t="shared" si="60"/>
        <v>4013.1</v>
      </c>
      <c r="V77" s="107">
        <f t="shared" si="72"/>
        <v>6404.2000000000007</v>
      </c>
    </row>
    <row r="78" spans="2:22">
      <c r="B78" s="109" t="s">
        <v>119</v>
      </c>
      <c r="C78" s="106">
        <f t="shared" si="61"/>
        <v>7677.6875</v>
      </c>
      <c r="D78" s="113">
        <f t="shared" si="55"/>
        <v>5142.1875</v>
      </c>
      <c r="E78" s="107">
        <f t="shared" si="62"/>
        <v>2535.5</v>
      </c>
      <c r="F78" s="106">
        <f t="shared" si="63"/>
        <v>9655.85</v>
      </c>
      <c r="G78" s="113">
        <f t="shared" si="56"/>
        <v>5612.25</v>
      </c>
      <c r="H78" s="107">
        <f t="shared" si="64"/>
        <v>4043.6000000000004</v>
      </c>
      <c r="I78" s="106">
        <f t="shared" si="65"/>
        <v>13470.45</v>
      </c>
      <c r="J78" s="113">
        <f t="shared" si="57"/>
        <v>6224.75</v>
      </c>
      <c r="K78" s="107">
        <f t="shared" si="66"/>
        <v>7245.7000000000007</v>
      </c>
      <c r="L78" s="108"/>
      <c r="M78" s="109" t="s">
        <v>119</v>
      </c>
      <c r="N78" s="106">
        <f t="shared" si="67"/>
        <v>6649.25</v>
      </c>
      <c r="O78" s="113">
        <f t="shared" si="58"/>
        <v>4113.75</v>
      </c>
      <c r="P78" s="107">
        <f t="shared" si="68"/>
        <v>2535.5</v>
      </c>
      <c r="Q78" s="106">
        <f t="shared" si="69"/>
        <v>8533.4</v>
      </c>
      <c r="R78" s="113">
        <f t="shared" si="59"/>
        <v>4489.7999999999993</v>
      </c>
      <c r="S78" s="107">
        <f t="shared" si="70"/>
        <v>4043.6000000000004</v>
      </c>
      <c r="T78" s="106">
        <f t="shared" si="71"/>
        <v>12225.5</v>
      </c>
      <c r="U78" s="113">
        <f t="shared" si="60"/>
        <v>4979.7999999999993</v>
      </c>
      <c r="V78" s="107">
        <f t="shared" si="72"/>
        <v>7245.7000000000007</v>
      </c>
    </row>
    <row r="79" spans="2:22">
      <c r="B79" s="109" t="s">
        <v>120</v>
      </c>
      <c r="C79" s="106">
        <f t="shared" si="61"/>
        <v>9308.4375</v>
      </c>
      <c r="D79" s="113">
        <f t="shared" si="55"/>
        <v>6503.4375</v>
      </c>
      <c r="E79" s="107">
        <f t="shared" si="62"/>
        <v>2805</v>
      </c>
      <c r="F79" s="106">
        <f t="shared" si="63"/>
        <v>11934.7</v>
      </c>
      <c r="G79" s="113">
        <f t="shared" si="56"/>
        <v>7098</v>
      </c>
      <c r="H79" s="107">
        <f t="shared" si="64"/>
        <v>4836.7000000000007</v>
      </c>
      <c r="I79" s="106">
        <f t="shared" si="65"/>
        <v>16484.275000000001</v>
      </c>
      <c r="J79" s="113">
        <f t="shared" si="57"/>
        <v>7872.3749999999991</v>
      </c>
      <c r="K79" s="107">
        <f t="shared" si="66"/>
        <v>8611.9000000000015</v>
      </c>
      <c r="L79" s="108"/>
      <c r="M79" s="109" t="s">
        <v>120</v>
      </c>
      <c r="N79" s="106">
        <f t="shared" si="67"/>
        <v>8007.75</v>
      </c>
      <c r="O79" s="113">
        <f t="shared" si="58"/>
        <v>5202.75</v>
      </c>
      <c r="P79" s="107">
        <f t="shared" si="68"/>
        <v>2805</v>
      </c>
      <c r="Q79" s="106">
        <f t="shared" si="69"/>
        <v>10515.1</v>
      </c>
      <c r="R79" s="113">
        <f t="shared" si="59"/>
        <v>5678.4</v>
      </c>
      <c r="S79" s="107">
        <f t="shared" si="70"/>
        <v>4836.7000000000007</v>
      </c>
      <c r="T79" s="106">
        <f t="shared" si="71"/>
        <v>14909.800000000001</v>
      </c>
      <c r="U79" s="113">
        <f t="shared" si="60"/>
        <v>6297.9</v>
      </c>
      <c r="V79" s="107">
        <f t="shared" si="72"/>
        <v>8611.9000000000015</v>
      </c>
    </row>
    <row r="80" spans="2:22">
      <c r="B80" s="110" t="s">
        <v>121</v>
      </c>
      <c r="C80" s="106">
        <f t="shared" si="61"/>
        <v>10517.8125</v>
      </c>
      <c r="D80" s="113">
        <f t="shared" si="55"/>
        <v>7712.8125</v>
      </c>
      <c r="E80" s="107">
        <f t="shared" si="62"/>
        <v>2805</v>
      </c>
      <c r="F80" s="106">
        <f t="shared" si="63"/>
        <v>13373.875</v>
      </c>
      <c r="G80" s="113">
        <f t="shared" si="56"/>
        <v>8418.375</v>
      </c>
      <c r="H80" s="107">
        <f t="shared" si="64"/>
        <v>4955.5</v>
      </c>
      <c r="I80" s="106">
        <f t="shared" si="65"/>
        <v>18559.525000000001</v>
      </c>
      <c r="J80" s="113">
        <f t="shared" si="57"/>
        <v>9337.125</v>
      </c>
      <c r="K80" s="107">
        <f t="shared" si="66"/>
        <v>9222.4000000000015</v>
      </c>
      <c r="L80" s="108"/>
      <c r="M80" s="110" t="s">
        <v>121</v>
      </c>
      <c r="N80" s="106">
        <f t="shared" si="67"/>
        <v>8975.25</v>
      </c>
      <c r="O80" s="113">
        <f t="shared" si="58"/>
        <v>6170.25</v>
      </c>
      <c r="P80" s="107">
        <f t="shared" si="68"/>
        <v>2805</v>
      </c>
      <c r="Q80" s="106">
        <f t="shared" si="69"/>
        <v>11690.2</v>
      </c>
      <c r="R80" s="113">
        <f t="shared" si="59"/>
        <v>6734.7</v>
      </c>
      <c r="S80" s="107">
        <f t="shared" si="70"/>
        <v>4955.5</v>
      </c>
      <c r="T80" s="106">
        <f t="shared" si="71"/>
        <v>16692.100000000002</v>
      </c>
      <c r="U80" s="113">
        <f t="shared" si="60"/>
        <v>7469.7</v>
      </c>
      <c r="V80" s="107">
        <f t="shared" si="72"/>
        <v>9222.4000000000015</v>
      </c>
    </row>
    <row r="81" spans="2:22">
      <c r="B81" s="109" t="s">
        <v>122</v>
      </c>
      <c r="C81" s="106">
        <f t="shared" si="61"/>
        <v>14903.4375</v>
      </c>
      <c r="D81" s="113">
        <f t="shared" si="55"/>
        <v>12098.4375</v>
      </c>
      <c r="E81" s="107">
        <f t="shared" si="62"/>
        <v>2805</v>
      </c>
      <c r="F81" s="106">
        <f t="shared" si="63"/>
        <v>19750.5</v>
      </c>
      <c r="G81" s="113">
        <f t="shared" si="56"/>
        <v>13205.5</v>
      </c>
      <c r="H81" s="107">
        <f t="shared" si="64"/>
        <v>6545.0000000000009</v>
      </c>
      <c r="I81" s="106">
        <f t="shared" si="65"/>
        <v>26709.224999999999</v>
      </c>
      <c r="J81" s="113">
        <f t="shared" si="57"/>
        <v>14646.624999999998</v>
      </c>
      <c r="K81" s="107">
        <f t="shared" si="66"/>
        <v>12062.6</v>
      </c>
      <c r="L81" s="108"/>
      <c r="M81" s="109" t="s">
        <v>122</v>
      </c>
      <c r="N81" s="106">
        <f t="shared" si="67"/>
        <v>12483.75</v>
      </c>
      <c r="O81" s="113">
        <f t="shared" si="58"/>
        <v>9678.75</v>
      </c>
      <c r="P81" s="107">
        <f t="shared" si="68"/>
        <v>2805</v>
      </c>
      <c r="Q81" s="106">
        <f t="shared" si="69"/>
        <v>17109.400000000001</v>
      </c>
      <c r="R81" s="113">
        <f t="shared" si="59"/>
        <v>10564.4</v>
      </c>
      <c r="S81" s="107">
        <f t="shared" si="70"/>
        <v>6545.0000000000009</v>
      </c>
      <c r="T81" s="106">
        <f t="shared" si="71"/>
        <v>23779.9</v>
      </c>
      <c r="U81" s="113">
        <f t="shared" si="60"/>
        <v>11717.3</v>
      </c>
      <c r="V81" s="107">
        <f t="shared" si="72"/>
        <v>12062.6</v>
      </c>
    </row>
    <row r="82" spans="2:22">
      <c r="B82" s="109" t="s">
        <v>123</v>
      </c>
      <c r="C82" s="106">
        <f t="shared" si="61"/>
        <v>20953.125</v>
      </c>
      <c r="D82" s="113">
        <f t="shared" si="55"/>
        <v>18148.125</v>
      </c>
      <c r="E82" s="107">
        <f t="shared" si="62"/>
        <v>2805</v>
      </c>
      <c r="F82" s="106">
        <f t="shared" si="63"/>
        <v>26353.25</v>
      </c>
      <c r="G82" s="113">
        <f t="shared" si="56"/>
        <v>19808.25</v>
      </c>
      <c r="H82" s="107">
        <f t="shared" si="64"/>
        <v>6545.0000000000009</v>
      </c>
      <c r="I82" s="106">
        <f t="shared" si="65"/>
        <v>34996.800000000003</v>
      </c>
      <c r="J82" s="113">
        <f t="shared" si="57"/>
        <v>21969.5</v>
      </c>
      <c r="K82" s="107">
        <f t="shared" si="66"/>
        <v>13027.300000000001</v>
      </c>
      <c r="L82" s="108"/>
      <c r="M82" s="109" t="s">
        <v>123</v>
      </c>
      <c r="N82" s="106">
        <f t="shared" si="67"/>
        <v>17323.5</v>
      </c>
      <c r="O82" s="113">
        <f t="shared" si="58"/>
        <v>14518.5</v>
      </c>
      <c r="P82" s="107">
        <f t="shared" si="68"/>
        <v>2805</v>
      </c>
      <c r="Q82" s="106">
        <f t="shared" si="69"/>
        <v>22391.599999999999</v>
      </c>
      <c r="R82" s="113">
        <f t="shared" si="59"/>
        <v>15846.599999999999</v>
      </c>
      <c r="S82" s="107">
        <f t="shared" si="70"/>
        <v>6545.0000000000009</v>
      </c>
      <c r="T82" s="106">
        <f t="shared" si="71"/>
        <v>30602.9</v>
      </c>
      <c r="U82" s="113">
        <f t="shared" si="60"/>
        <v>17575.599999999999</v>
      </c>
      <c r="V82" s="107">
        <f t="shared" si="72"/>
        <v>13027.300000000001</v>
      </c>
    </row>
    <row r="83" spans="2:22">
      <c r="B83" s="109" t="s">
        <v>124</v>
      </c>
      <c r="C83" s="106">
        <f t="shared" si="61"/>
        <v>27001.875</v>
      </c>
      <c r="D83" s="113">
        <f t="shared" si="55"/>
        <v>24196.875</v>
      </c>
      <c r="E83" s="107">
        <f t="shared" si="62"/>
        <v>2805</v>
      </c>
      <c r="F83" s="106">
        <f t="shared" si="63"/>
        <v>32955.125</v>
      </c>
      <c r="G83" s="113">
        <f t="shared" si="56"/>
        <v>26410.125</v>
      </c>
      <c r="H83" s="107">
        <f t="shared" si="64"/>
        <v>6545.0000000000009</v>
      </c>
      <c r="I83" s="106">
        <f t="shared" si="65"/>
        <v>42918.95</v>
      </c>
      <c r="J83" s="113">
        <f t="shared" si="57"/>
        <v>29293.249999999996</v>
      </c>
      <c r="K83" s="107">
        <f t="shared" si="66"/>
        <v>13625.7</v>
      </c>
      <c r="L83" s="108"/>
      <c r="M83" s="109" t="s">
        <v>124</v>
      </c>
      <c r="N83" s="106">
        <f t="shared" si="67"/>
        <v>22162.5</v>
      </c>
      <c r="O83" s="113">
        <f t="shared" si="58"/>
        <v>19357.5</v>
      </c>
      <c r="P83" s="107">
        <f t="shared" si="68"/>
        <v>2805</v>
      </c>
      <c r="Q83" s="106">
        <f t="shared" si="69"/>
        <v>27673.1</v>
      </c>
      <c r="R83" s="113">
        <f t="shared" si="59"/>
        <v>21128.1</v>
      </c>
      <c r="S83" s="107">
        <f t="shared" si="70"/>
        <v>6545.0000000000009</v>
      </c>
      <c r="T83" s="106">
        <f t="shared" si="71"/>
        <v>37060.300000000003</v>
      </c>
      <c r="U83" s="113">
        <f t="shared" si="60"/>
        <v>23434.6</v>
      </c>
      <c r="V83" s="107">
        <f t="shared" si="72"/>
        <v>13625.7</v>
      </c>
    </row>
    <row r="84" spans="2:22">
      <c r="B84" s="109" t="s">
        <v>125</v>
      </c>
      <c r="C84" s="106">
        <f t="shared" si="61"/>
        <v>36075.9375</v>
      </c>
      <c r="D84" s="113">
        <f t="shared" si="55"/>
        <v>33270.9375</v>
      </c>
      <c r="E84" s="107">
        <f t="shared" si="62"/>
        <v>2805</v>
      </c>
      <c r="F84" s="106">
        <f t="shared" si="63"/>
        <v>42859.25</v>
      </c>
      <c r="G84" s="113">
        <f t="shared" si="56"/>
        <v>36314.25</v>
      </c>
      <c r="H84" s="107">
        <f t="shared" si="64"/>
        <v>6545.0000000000009</v>
      </c>
      <c r="I84" s="106">
        <f t="shared" si="65"/>
        <v>53902.824999999997</v>
      </c>
      <c r="J84" s="113">
        <f t="shared" si="57"/>
        <v>40277.125</v>
      </c>
      <c r="K84" s="107">
        <f t="shared" si="66"/>
        <v>13625.7</v>
      </c>
      <c r="L84" s="108"/>
      <c r="M84" s="109" t="s">
        <v>125</v>
      </c>
      <c r="N84" s="106">
        <f t="shared" si="67"/>
        <v>29421.75</v>
      </c>
      <c r="O84" s="113">
        <f t="shared" si="58"/>
        <v>26616.75</v>
      </c>
      <c r="P84" s="107">
        <f t="shared" si="68"/>
        <v>2805</v>
      </c>
      <c r="Q84" s="106">
        <f t="shared" si="69"/>
        <v>35596.400000000001</v>
      </c>
      <c r="R84" s="113">
        <f t="shared" si="59"/>
        <v>29051.399999999998</v>
      </c>
      <c r="S84" s="107">
        <f t="shared" si="70"/>
        <v>6545.0000000000009</v>
      </c>
      <c r="T84" s="106">
        <f t="shared" si="71"/>
        <v>45847.399999999994</v>
      </c>
      <c r="U84" s="113">
        <f t="shared" si="60"/>
        <v>32221.699999999997</v>
      </c>
      <c r="V84" s="107">
        <f t="shared" si="72"/>
        <v>13625.7</v>
      </c>
    </row>
    <row r="85" spans="2:22">
      <c r="L85" s="108"/>
    </row>
    <row r="86" spans="2:22">
      <c r="C86" s="108">
        <f>SUM(C92:C105)</f>
        <v>140050.41250000001</v>
      </c>
      <c r="D86" s="108">
        <f t="shared" ref="D86:K86" si="73">SUM(D92:D105)</f>
        <v>109051.3125</v>
      </c>
      <c r="E86" s="108">
        <f t="shared" si="73"/>
        <v>30999.1</v>
      </c>
      <c r="F86" s="108">
        <f t="shared" si="73"/>
        <v>186517.55</v>
      </c>
      <c r="G86" s="108">
        <f t="shared" si="73"/>
        <v>127526.75</v>
      </c>
      <c r="H86" s="108">
        <f t="shared" si="73"/>
        <v>58990.8</v>
      </c>
      <c r="I86" s="108">
        <f t="shared" si="73"/>
        <v>253311.86250000005</v>
      </c>
      <c r="J86" s="108">
        <f t="shared" si="73"/>
        <v>141444.0625</v>
      </c>
      <c r="K86" s="108">
        <f t="shared" si="73"/>
        <v>111867.8</v>
      </c>
      <c r="L86" s="108"/>
      <c r="N86" s="108">
        <f>SUM(N92:N105)</f>
        <v>118240.15000000001</v>
      </c>
      <c r="O86" s="108">
        <f t="shared" ref="O86:V86" si="74">SUM(O92:O105)</f>
        <v>87241.05</v>
      </c>
      <c r="P86" s="108">
        <f t="shared" si="74"/>
        <v>30999.1</v>
      </c>
      <c r="Q86" s="108">
        <f t="shared" si="74"/>
        <v>161012.20000000001</v>
      </c>
      <c r="R86" s="108">
        <f t="shared" si="74"/>
        <v>102021.40000000001</v>
      </c>
      <c r="S86" s="108">
        <f t="shared" si="74"/>
        <v>58990.8</v>
      </c>
      <c r="T86" s="108">
        <f t="shared" si="74"/>
        <v>225023.05</v>
      </c>
      <c r="U86" s="108">
        <f t="shared" si="74"/>
        <v>113155.25</v>
      </c>
      <c r="V86" s="108">
        <f t="shared" si="74"/>
        <v>111867.8</v>
      </c>
    </row>
    <row r="87" spans="2:22">
      <c r="B87" s="135" t="s">
        <v>145</v>
      </c>
      <c r="C87" s="244" t="s">
        <v>3</v>
      </c>
      <c r="D87" s="244"/>
      <c r="E87" s="244"/>
      <c r="F87" s="244" t="s">
        <v>5</v>
      </c>
      <c r="G87" s="244"/>
      <c r="H87" s="244"/>
      <c r="I87" s="244" t="s">
        <v>6</v>
      </c>
      <c r="J87" s="244"/>
      <c r="K87" s="244"/>
      <c r="L87" s="108"/>
      <c r="M87" s="135" t="s">
        <v>146</v>
      </c>
      <c r="N87" s="244" t="s">
        <v>3</v>
      </c>
      <c r="O87" s="244"/>
      <c r="P87" s="244"/>
      <c r="Q87" s="244" t="s">
        <v>5</v>
      </c>
      <c r="R87" s="244"/>
      <c r="S87" s="244"/>
      <c r="T87" s="244" t="s">
        <v>6</v>
      </c>
      <c r="U87" s="244"/>
      <c r="V87" s="244"/>
    </row>
    <row r="88" spans="2:22">
      <c r="B88" s="2"/>
      <c r="C88" s="2"/>
      <c r="D88" s="114">
        <f>Premium!$C$116</f>
        <v>0.35</v>
      </c>
      <c r="E88" s="2"/>
      <c r="F88" s="2"/>
      <c r="G88" s="114">
        <f>Premium!$D$116</f>
        <v>0.35</v>
      </c>
      <c r="H88" s="2"/>
      <c r="I88" s="2"/>
      <c r="J88" s="114">
        <f>Premium!$E$116</f>
        <v>0.35</v>
      </c>
      <c r="K88" s="2"/>
      <c r="L88" s="108"/>
      <c r="M88" s="2"/>
      <c r="N88" s="2"/>
      <c r="O88" s="114">
        <f>Premium!$C$116</f>
        <v>0.35</v>
      </c>
      <c r="P88" s="2"/>
      <c r="Q88" s="2"/>
      <c r="R88" s="114">
        <f>Premium!$D$116</f>
        <v>0.35</v>
      </c>
      <c r="S88" s="2"/>
      <c r="T88" s="2"/>
      <c r="U88" s="114">
        <f>Premium!$E$116</f>
        <v>0.35</v>
      </c>
      <c r="V88" s="2"/>
    </row>
    <row r="89" spans="2:22">
      <c r="B89" s="104" t="s">
        <v>21</v>
      </c>
      <c r="C89" s="238">
        <v>7500</v>
      </c>
      <c r="D89" s="239"/>
      <c r="E89" s="240"/>
      <c r="F89" s="238">
        <v>7500</v>
      </c>
      <c r="G89" s="239"/>
      <c r="H89" s="240"/>
      <c r="I89" s="238">
        <v>7500</v>
      </c>
      <c r="J89" s="239"/>
      <c r="K89" s="240"/>
      <c r="L89" s="108"/>
      <c r="N89" s="238">
        <v>7500</v>
      </c>
      <c r="O89" s="239"/>
      <c r="P89" s="240"/>
      <c r="Q89" s="238">
        <v>7500</v>
      </c>
      <c r="R89" s="239"/>
      <c r="S89" s="240"/>
      <c r="T89" s="238">
        <v>7500</v>
      </c>
      <c r="U89" s="239"/>
      <c r="V89" s="240"/>
    </row>
    <row r="90" spans="2:22">
      <c r="B90" s="133"/>
      <c r="C90" s="238" t="s">
        <v>136</v>
      </c>
      <c r="D90" s="239"/>
      <c r="E90" s="240"/>
      <c r="F90" s="238" t="s">
        <v>136</v>
      </c>
      <c r="G90" s="239"/>
      <c r="H90" s="240"/>
      <c r="I90" s="238" t="s">
        <v>136</v>
      </c>
      <c r="J90" s="239"/>
      <c r="K90" s="240"/>
      <c r="L90" s="108"/>
      <c r="M90" s="133"/>
      <c r="N90" s="241" t="s">
        <v>137</v>
      </c>
      <c r="O90" s="242"/>
      <c r="P90" s="243"/>
      <c r="Q90" s="241" t="s">
        <v>137</v>
      </c>
      <c r="R90" s="242"/>
      <c r="S90" s="243"/>
      <c r="T90" s="241" t="s">
        <v>137</v>
      </c>
      <c r="U90" s="242"/>
      <c r="V90" s="243"/>
    </row>
    <row r="91" spans="2:22">
      <c r="B91" s="104"/>
      <c r="C91" s="105" t="s">
        <v>32</v>
      </c>
      <c r="D91" s="105" t="s">
        <v>138</v>
      </c>
      <c r="E91" s="105" t="s">
        <v>139</v>
      </c>
      <c r="F91" s="105" t="s">
        <v>32</v>
      </c>
      <c r="G91" s="105" t="s">
        <v>138</v>
      </c>
      <c r="H91" s="105" t="s">
        <v>139</v>
      </c>
      <c r="I91" s="105" t="s">
        <v>32</v>
      </c>
      <c r="J91" s="105" t="s">
        <v>138</v>
      </c>
      <c r="K91" s="105" t="s">
        <v>139</v>
      </c>
      <c r="L91" s="108"/>
      <c r="N91" s="105" t="s">
        <v>32</v>
      </c>
      <c r="O91" s="105" t="s">
        <v>138</v>
      </c>
      <c r="P91" s="105" t="s">
        <v>139</v>
      </c>
      <c r="Q91" s="105" t="s">
        <v>32</v>
      </c>
      <c r="R91" s="105" t="s">
        <v>138</v>
      </c>
      <c r="S91" s="105" t="s">
        <v>139</v>
      </c>
      <c r="T91" s="105" t="s">
        <v>32</v>
      </c>
      <c r="U91" s="105" t="s">
        <v>138</v>
      </c>
      <c r="V91" s="105" t="s">
        <v>139</v>
      </c>
    </row>
    <row r="92" spans="2:22">
      <c r="B92" s="109" t="s">
        <v>112</v>
      </c>
      <c r="C92" s="106">
        <f>SUM(D92:E92)</f>
        <v>3010.7</v>
      </c>
      <c r="D92" s="113">
        <f>D8*(1-D$88)</f>
        <v>1573</v>
      </c>
      <c r="E92" s="107">
        <f>E8</f>
        <v>1437.7</v>
      </c>
      <c r="F92" s="106">
        <f>SUM(G92:H92)</f>
        <v>3990</v>
      </c>
      <c r="G92" s="113">
        <f>G8*(1-G$88)</f>
        <v>1839.5</v>
      </c>
      <c r="H92" s="107">
        <f>H8</f>
        <v>2150.5</v>
      </c>
      <c r="I92" s="106">
        <f>SUM(J92:K92)</f>
        <v>5788.9875000000002</v>
      </c>
      <c r="J92" s="113">
        <f>J8*(1-J$88)</f>
        <v>2040.1875</v>
      </c>
      <c r="K92" s="107">
        <f>K8</f>
        <v>3748.8</v>
      </c>
      <c r="L92" s="108"/>
      <c r="M92" s="109" t="s">
        <v>112</v>
      </c>
      <c r="N92" s="106">
        <f>SUM(O92:P92)</f>
        <v>2696.1000000000004</v>
      </c>
      <c r="O92" s="113">
        <f>O8*(1-O$88)</f>
        <v>1258.4000000000001</v>
      </c>
      <c r="P92" s="107">
        <f>P8</f>
        <v>1437.7</v>
      </c>
      <c r="Q92" s="106">
        <f>SUM(R92:S92)</f>
        <v>3622.1000000000004</v>
      </c>
      <c r="R92" s="113">
        <f>R8*(1-R$88)</f>
        <v>1471.6000000000001</v>
      </c>
      <c r="S92" s="107">
        <f>S8</f>
        <v>2150.5</v>
      </c>
      <c r="T92" s="106">
        <f>SUM(U92:V92)</f>
        <v>5380.9500000000007</v>
      </c>
      <c r="U92" s="113">
        <f>U8*(1-U$88)</f>
        <v>1632.15</v>
      </c>
      <c r="V92" s="107">
        <f>V8</f>
        <v>3748.8</v>
      </c>
    </row>
    <row r="93" spans="2:22">
      <c r="B93" s="109" t="s">
        <v>113</v>
      </c>
      <c r="C93" s="106">
        <f t="shared" ref="C93:C105" si="75">SUM(D93:E93)</f>
        <v>2756.3</v>
      </c>
      <c r="D93" s="113">
        <f t="shared" ref="D93:D105" si="76">D9*(1-D$88)</f>
        <v>1521</v>
      </c>
      <c r="E93" s="107">
        <f t="shared" ref="E93:E105" si="77">E9</f>
        <v>1235.3000000000002</v>
      </c>
      <c r="F93" s="106">
        <f t="shared" ref="F93:F105" si="78">SUM(G93:H93)</f>
        <v>3868.5625</v>
      </c>
      <c r="G93" s="113">
        <f t="shared" ref="G93:G105" si="79">G9*(1-G$88)</f>
        <v>1778.5625</v>
      </c>
      <c r="H93" s="107">
        <f t="shared" ref="H93:H105" si="80">H9</f>
        <v>2090</v>
      </c>
      <c r="I93" s="106">
        <f t="shared" ref="I93:I105" si="81">SUM(J93:K93)</f>
        <v>5735.85</v>
      </c>
      <c r="J93" s="113">
        <f t="shared" ref="J93:J105" si="82">J9*(1-J$88)</f>
        <v>1972.75</v>
      </c>
      <c r="K93" s="107">
        <f t="shared" ref="K93:K105" si="83">K9</f>
        <v>3763.1000000000004</v>
      </c>
      <c r="L93" s="108"/>
      <c r="M93" s="109" t="s">
        <v>113</v>
      </c>
      <c r="N93" s="106">
        <f t="shared" ref="N93:N105" si="84">SUM(O93:P93)</f>
        <v>2452.1000000000004</v>
      </c>
      <c r="O93" s="113">
        <f t="shared" ref="O93:O105" si="85">O9*(1-O$88)</f>
        <v>1216.8</v>
      </c>
      <c r="P93" s="107">
        <f t="shared" ref="P93:P105" si="86">P9</f>
        <v>1235.3000000000002</v>
      </c>
      <c r="Q93" s="106">
        <f t="shared" ref="Q93:Q105" si="87">SUM(R93:S93)</f>
        <v>3512.8500000000004</v>
      </c>
      <c r="R93" s="113">
        <f t="shared" ref="R93:R105" si="88">R9*(1-R$88)</f>
        <v>1422.8500000000001</v>
      </c>
      <c r="S93" s="107">
        <f t="shared" ref="S93:S105" si="89">S9</f>
        <v>2090</v>
      </c>
      <c r="T93" s="106">
        <f t="shared" ref="T93:T105" si="90">SUM(U93:V93)</f>
        <v>5341.3</v>
      </c>
      <c r="U93" s="113">
        <f t="shared" ref="U93:U105" si="91">U9*(1-U$88)</f>
        <v>1578.2</v>
      </c>
      <c r="V93" s="107">
        <f t="shared" ref="V93:V105" si="92">V9</f>
        <v>3763.1000000000004</v>
      </c>
    </row>
    <row r="94" spans="2:22">
      <c r="B94" s="109" t="s">
        <v>114</v>
      </c>
      <c r="C94" s="106">
        <f t="shared" si="75"/>
        <v>3186.625</v>
      </c>
      <c r="D94" s="113">
        <f t="shared" si="76"/>
        <v>1756.625</v>
      </c>
      <c r="E94" s="107">
        <f t="shared" si="77"/>
        <v>1430.0000000000002</v>
      </c>
      <c r="F94" s="106">
        <f t="shared" si="78"/>
        <v>4448.7000000000007</v>
      </c>
      <c r="G94" s="113">
        <f t="shared" si="79"/>
        <v>2054</v>
      </c>
      <c r="H94" s="107">
        <f t="shared" si="80"/>
        <v>2394.7000000000003</v>
      </c>
      <c r="I94" s="106">
        <f t="shared" si="81"/>
        <v>6756.35</v>
      </c>
      <c r="J94" s="113">
        <f t="shared" si="82"/>
        <v>2278.25</v>
      </c>
      <c r="K94" s="107">
        <f t="shared" si="83"/>
        <v>4478.1000000000004</v>
      </c>
      <c r="L94" s="108"/>
      <c r="M94" s="109" t="s">
        <v>114</v>
      </c>
      <c r="N94" s="106">
        <f t="shared" si="84"/>
        <v>2835.3</v>
      </c>
      <c r="O94" s="113">
        <f t="shared" si="85"/>
        <v>1405.3</v>
      </c>
      <c r="P94" s="107">
        <f t="shared" si="86"/>
        <v>1430.0000000000002</v>
      </c>
      <c r="Q94" s="106">
        <f t="shared" si="87"/>
        <v>4037.9000000000005</v>
      </c>
      <c r="R94" s="113">
        <f t="shared" si="88"/>
        <v>1643.2</v>
      </c>
      <c r="S94" s="107">
        <f t="shared" si="89"/>
        <v>2394.7000000000003</v>
      </c>
      <c r="T94" s="106">
        <f t="shared" si="90"/>
        <v>6300.7000000000007</v>
      </c>
      <c r="U94" s="113">
        <f t="shared" si="91"/>
        <v>1822.6000000000001</v>
      </c>
      <c r="V94" s="107">
        <f t="shared" si="92"/>
        <v>4478.1000000000004</v>
      </c>
    </row>
    <row r="95" spans="2:22">
      <c r="B95" s="109" t="s">
        <v>115</v>
      </c>
      <c r="C95" s="106">
        <f t="shared" si="75"/>
        <v>3922.6875</v>
      </c>
      <c r="D95" s="113">
        <f t="shared" si="76"/>
        <v>2228.6875</v>
      </c>
      <c r="E95" s="107">
        <f t="shared" si="77"/>
        <v>1694.0000000000002</v>
      </c>
      <c r="F95" s="106">
        <f t="shared" si="78"/>
        <v>5398.5874999999996</v>
      </c>
      <c r="G95" s="113">
        <f t="shared" si="79"/>
        <v>2605.6875</v>
      </c>
      <c r="H95" s="107">
        <f t="shared" si="80"/>
        <v>2792.9</v>
      </c>
      <c r="I95" s="106">
        <f t="shared" si="81"/>
        <v>7970.9625000000005</v>
      </c>
      <c r="J95" s="113">
        <f t="shared" si="82"/>
        <v>2890.0625</v>
      </c>
      <c r="K95" s="107">
        <f t="shared" si="83"/>
        <v>5080.9000000000005</v>
      </c>
      <c r="L95" s="108"/>
      <c r="M95" s="109" t="s">
        <v>115</v>
      </c>
      <c r="N95" s="106">
        <f t="shared" si="84"/>
        <v>3476.9500000000003</v>
      </c>
      <c r="O95" s="113">
        <f t="shared" si="85"/>
        <v>1782.95</v>
      </c>
      <c r="P95" s="107">
        <f t="shared" si="86"/>
        <v>1694.0000000000002</v>
      </c>
      <c r="Q95" s="106">
        <f t="shared" si="87"/>
        <v>4877.4500000000007</v>
      </c>
      <c r="R95" s="113">
        <f t="shared" si="88"/>
        <v>2084.5500000000002</v>
      </c>
      <c r="S95" s="107">
        <f t="shared" si="89"/>
        <v>2792.9</v>
      </c>
      <c r="T95" s="106">
        <f t="shared" si="90"/>
        <v>7392.9500000000007</v>
      </c>
      <c r="U95" s="113">
        <f t="shared" si="91"/>
        <v>2312.0500000000002</v>
      </c>
      <c r="V95" s="107">
        <f t="shared" si="92"/>
        <v>5080.9000000000005</v>
      </c>
    </row>
    <row r="96" spans="2:22">
      <c r="B96" s="109" t="s">
        <v>116</v>
      </c>
      <c r="C96" s="106">
        <f t="shared" si="75"/>
        <v>4386.3374999999996</v>
      </c>
      <c r="D96" s="113">
        <f t="shared" si="76"/>
        <v>2621.9375</v>
      </c>
      <c r="E96" s="107">
        <f t="shared" si="77"/>
        <v>1764.4</v>
      </c>
      <c r="F96" s="106">
        <f t="shared" si="78"/>
        <v>5915.6625000000004</v>
      </c>
      <c r="G96" s="113">
        <f t="shared" si="79"/>
        <v>3065.5625</v>
      </c>
      <c r="H96" s="107">
        <f t="shared" si="80"/>
        <v>2850.1000000000004</v>
      </c>
      <c r="I96" s="106">
        <f t="shared" si="81"/>
        <v>8574.7125000000015</v>
      </c>
      <c r="J96" s="113">
        <f t="shared" si="82"/>
        <v>3400.3125</v>
      </c>
      <c r="K96" s="107">
        <f t="shared" si="83"/>
        <v>5174.4000000000005</v>
      </c>
      <c r="L96" s="108"/>
      <c r="M96" s="109" t="s">
        <v>116</v>
      </c>
      <c r="N96" s="106">
        <f t="shared" si="84"/>
        <v>3861.9500000000003</v>
      </c>
      <c r="O96" s="113">
        <f t="shared" si="85"/>
        <v>2097.5500000000002</v>
      </c>
      <c r="P96" s="107">
        <f t="shared" si="86"/>
        <v>1764.4</v>
      </c>
      <c r="Q96" s="106">
        <f t="shared" si="87"/>
        <v>5302.5500000000011</v>
      </c>
      <c r="R96" s="113">
        <f t="shared" si="88"/>
        <v>2452.4500000000003</v>
      </c>
      <c r="S96" s="107">
        <f t="shared" si="89"/>
        <v>2850.1000000000004</v>
      </c>
      <c r="T96" s="106">
        <f t="shared" si="90"/>
        <v>7894.6500000000005</v>
      </c>
      <c r="U96" s="113">
        <f t="shared" si="91"/>
        <v>2720.25</v>
      </c>
      <c r="V96" s="107">
        <f t="shared" si="92"/>
        <v>5174.4000000000005</v>
      </c>
    </row>
    <row r="97" spans="2:22">
      <c r="B97" s="110" t="s">
        <v>117</v>
      </c>
      <c r="C97" s="106">
        <f t="shared" si="75"/>
        <v>4884.0749999999998</v>
      </c>
      <c r="D97" s="113">
        <f t="shared" si="76"/>
        <v>2962.375</v>
      </c>
      <c r="E97" s="107">
        <f t="shared" si="77"/>
        <v>1921.7</v>
      </c>
      <c r="F97" s="106">
        <f t="shared" si="78"/>
        <v>6602.8</v>
      </c>
      <c r="G97" s="113">
        <f t="shared" si="79"/>
        <v>3464.5</v>
      </c>
      <c r="H97" s="107">
        <f t="shared" si="80"/>
        <v>3138.3</v>
      </c>
      <c r="I97" s="106">
        <f t="shared" si="81"/>
        <v>9639.3125</v>
      </c>
      <c r="J97" s="113">
        <f t="shared" si="82"/>
        <v>3842.3125</v>
      </c>
      <c r="K97" s="107">
        <f t="shared" si="83"/>
        <v>5797.0000000000009</v>
      </c>
      <c r="L97" s="108"/>
      <c r="M97" s="110" t="s">
        <v>117</v>
      </c>
      <c r="N97" s="106">
        <f t="shared" si="84"/>
        <v>4291.6000000000004</v>
      </c>
      <c r="O97" s="113">
        <f t="shared" si="85"/>
        <v>2369.9</v>
      </c>
      <c r="P97" s="107">
        <f t="shared" si="86"/>
        <v>1921.7</v>
      </c>
      <c r="Q97" s="106">
        <f t="shared" si="87"/>
        <v>5909.9</v>
      </c>
      <c r="R97" s="113">
        <f t="shared" si="88"/>
        <v>2771.6</v>
      </c>
      <c r="S97" s="107">
        <f t="shared" si="89"/>
        <v>3138.3</v>
      </c>
      <c r="T97" s="106">
        <f t="shared" si="90"/>
        <v>8870.85</v>
      </c>
      <c r="U97" s="113">
        <f t="shared" si="91"/>
        <v>3073.85</v>
      </c>
      <c r="V97" s="107">
        <f t="shared" si="92"/>
        <v>5797.0000000000009</v>
      </c>
    </row>
    <row r="98" spans="2:22">
      <c r="B98" s="109" t="s">
        <v>118</v>
      </c>
      <c r="C98" s="106">
        <f t="shared" si="75"/>
        <v>5741.75</v>
      </c>
      <c r="D98" s="113">
        <f t="shared" si="76"/>
        <v>3591.25</v>
      </c>
      <c r="E98" s="107">
        <f t="shared" si="77"/>
        <v>2150.5</v>
      </c>
      <c r="F98" s="106">
        <f t="shared" si="78"/>
        <v>7758.3125</v>
      </c>
      <c r="G98" s="113">
        <f t="shared" si="79"/>
        <v>4199.8125</v>
      </c>
      <c r="H98" s="107">
        <f t="shared" si="80"/>
        <v>3558.5000000000005</v>
      </c>
      <c r="I98" s="106">
        <f t="shared" si="81"/>
        <v>11062.262500000001</v>
      </c>
      <c r="J98" s="113">
        <f t="shared" si="82"/>
        <v>4658.0625</v>
      </c>
      <c r="K98" s="107">
        <f t="shared" si="83"/>
        <v>6404.2000000000007</v>
      </c>
      <c r="L98" s="108"/>
      <c r="M98" s="109" t="s">
        <v>118</v>
      </c>
      <c r="N98" s="106">
        <f t="shared" si="84"/>
        <v>5023.5</v>
      </c>
      <c r="O98" s="113">
        <f t="shared" si="85"/>
        <v>2873</v>
      </c>
      <c r="P98" s="107">
        <f t="shared" si="86"/>
        <v>2150.5</v>
      </c>
      <c r="Q98" s="106">
        <f t="shared" si="87"/>
        <v>6918.35</v>
      </c>
      <c r="R98" s="113">
        <f t="shared" si="88"/>
        <v>3359.85</v>
      </c>
      <c r="S98" s="107">
        <f t="shared" si="89"/>
        <v>3558.5000000000005</v>
      </c>
      <c r="T98" s="106">
        <f t="shared" si="90"/>
        <v>10130.650000000001</v>
      </c>
      <c r="U98" s="113">
        <f t="shared" si="91"/>
        <v>3726.4500000000003</v>
      </c>
      <c r="V98" s="107">
        <f t="shared" si="92"/>
        <v>6404.2000000000007</v>
      </c>
    </row>
    <row r="99" spans="2:22">
      <c r="B99" s="109" t="s">
        <v>119</v>
      </c>
      <c r="C99" s="106">
        <f t="shared" si="75"/>
        <v>6992.0625</v>
      </c>
      <c r="D99" s="113">
        <f t="shared" si="76"/>
        <v>4456.5625</v>
      </c>
      <c r="E99" s="107">
        <f t="shared" si="77"/>
        <v>2535.5</v>
      </c>
      <c r="F99" s="106">
        <f t="shared" si="78"/>
        <v>9254.9750000000004</v>
      </c>
      <c r="G99" s="113">
        <f t="shared" si="79"/>
        <v>5211.375</v>
      </c>
      <c r="H99" s="107">
        <f t="shared" si="80"/>
        <v>4043.6000000000004</v>
      </c>
      <c r="I99" s="106">
        <f t="shared" si="81"/>
        <v>13025.825000000001</v>
      </c>
      <c r="J99" s="113">
        <f t="shared" si="82"/>
        <v>5780.125</v>
      </c>
      <c r="K99" s="107">
        <f t="shared" si="83"/>
        <v>7245.7000000000007</v>
      </c>
      <c r="L99" s="108"/>
      <c r="M99" s="109" t="s">
        <v>119</v>
      </c>
      <c r="N99" s="106">
        <f t="shared" si="84"/>
        <v>6100.75</v>
      </c>
      <c r="O99" s="113">
        <f t="shared" si="85"/>
        <v>3565.25</v>
      </c>
      <c r="P99" s="107">
        <f t="shared" si="86"/>
        <v>2535.5</v>
      </c>
      <c r="Q99" s="106">
        <f t="shared" si="87"/>
        <v>8212.7000000000007</v>
      </c>
      <c r="R99" s="113">
        <f t="shared" si="88"/>
        <v>4169.1000000000004</v>
      </c>
      <c r="S99" s="107">
        <f t="shared" si="89"/>
        <v>4043.6000000000004</v>
      </c>
      <c r="T99" s="106">
        <f t="shared" si="90"/>
        <v>11869.800000000001</v>
      </c>
      <c r="U99" s="113">
        <f t="shared" si="91"/>
        <v>4624.1000000000004</v>
      </c>
      <c r="V99" s="107">
        <f t="shared" si="92"/>
        <v>7245.7000000000007</v>
      </c>
    </row>
    <row r="100" spans="2:22">
      <c r="B100" s="109" t="s">
        <v>120</v>
      </c>
      <c r="C100" s="106">
        <f t="shared" si="75"/>
        <v>8441.3125</v>
      </c>
      <c r="D100" s="113">
        <f t="shared" si="76"/>
        <v>5636.3125</v>
      </c>
      <c r="E100" s="107">
        <f t="shared" si="77"/>
        <v>2805</v>
      </c>
      <c r="F100" s="106">
        <f t="shared" si="78"/>
        <v>11427.7</v>
      </c>
      <c r="G100" s="113">
        <f t="shared" si="79"/>
        <v>6591</v>
      </c>
      <c r="H100" s="107">
        <f t="shared" si="80"/>
        <v>4836.7000000000007</v>
      </c>
      <c r="I100" s="106">
        <f t="shared" si="81"/>
        <v>15921.962500000001</v>
      </c>
      <c r="J100" s="113">
        <f t="shared" si="82"/>
        <v>7310.0625</v>
      </c>
      <c r="K100" s="107">
        <f t="shared" si="83"/>
        <v>8611.9000000000015</v>
      </c>
      <c r="L100" s="108"/>
      <c r="M100" s="109" t="s">
        <v>120</v>
      </c>
      <c r="N100" s="106">
        <f t="shared" si="84"/>
        <v>7314.05</v>
      </c>
      <c r="O100" s="113">
        <f t="shared" si="85"/>
        <v>4509.05</v>
      </c>
      <c r="P100" s="107">
        <f t="shared" si="86"/>
        <v>2805</v>
      </c>
      <c r="Q100" s="106">
        <f t="shared" si="87"/>
        <v>10109.5</v>
      </c>
      <c r="R100" s="113">
        <f t="shared" si="88"/>
        <v>5272.8</v>
      </c>
      <c r="S100" s="107">
        <f t="shared" si="89"/>
        <v>4836.7000000000007</v>
      </c>
      <c r="T100" s="106">
        <f t="shared" si="90"/>
        <v>14459.95</v>
      </c>
      <c r="U100" s="113">
        <f t="shared" si="91"/>
        <v>5848.05</v>
      </c>
      <c r="V100" s="107">
        <f t="shared" si="92"/>
        <v>8611.9000000000015</v>
      </c>
    </row>
    <row r="101" spans="2:22">
      <c r="B101" s="110" t="s">
        <v>121</v>
      </c>
      <c r="C101" s="106">
        <f t="shared" si="75"/>
        <v>9489.4375</v>
      </c>
      <c r="D101" s="113">
        <f t="shared" si="76"/>
        <v>6684.4375</v>
      </c>
      <c r="E101" s="107">
        <f t="shared" si="77"/>
        <v>2805</v>
      </c>
      <c r="F101" s="106">
        <f t="shared" si="78"/>
        <v>12772.5625</v>
      </c>
      <c r="G101" s="113">
        <f t="shared" si="79"/>
        <v>7817.0625</v>
      </c>
      <c r="H101" s="107">
        <f t="shared" si="80"/>
        <v>4955.5</v>
      </c>
      <c r="I101" s="106">
        <f t="shared" si="81"/>
        <v>17892.587500000001</v>
      </c>
      <c r="J101" s="113">
        <f t="shared" si="82"/>
        <v>8670.1875</v>
      </c>
      <c r="K101" s="107">
        <f t="shared" si="83"/>
        <v>9222.4000000000015</v>
      </c>
      <c r="L101" s="108"/>
      <c r="M101" s="110" t="s">
        <v>121</v>
      </c>
      <c r="N101" s="106">
        <f t="shared" si="84"/>
        <v>8152.55</v>
      </c>
      <c r="O101" s="113">
        <f t="shared" si="85"/>
        <v>5347.55</v>
      </c>
      <c r="P101" s="107">
        <f t="shared" si="86"/>
        <v>2805</v>
      </c>
      <c r="Q101" s="106">
        <f t="shared" si="87"/>
        <v>11209.150000000001</v>
      </c>
      <c r="R101" s="113">
        <f t="shared" si="88"/>
        <v>6253.6500000000005</v>
      </c>
      <c r="S101" s="107">
        <f t="shared" si="89"/>
        <v>4955.5</v>
      </c>
      <c r="T101" s="106">
        <f t="shared" si="90"/>
        <v>16158.550000000003</v>
      </c>
      <c r="U101" s="113">
        <f t="shared" si="91"/>
        <v>6936.1500000000005</v>
      </c>
      <c r="V101" s="107">
        <f t="shared" si="92"/>
        <v>9222.4000000000015</v>
      </c>
    </row>
    <row r="102" spans="2:22">
      <c r="B102" s="109" t="s">
        <v>122</v>
      </c>
      <c r="C102" s="106">
        <f t="shared" si="75"/>
        <v>13290.3125</v>
      </c>
      <c r="D102" s="113">
        <f t="shared" si="76"/>
        <v>10485.3125</v>
      </c>
      <c r="E102" s="107">
        <f t="shared" si="77"/>
        <v>2805</v>
      </c>
      <c r="F102" s="106">
        <f t="shared" si="78"/>
        <v>18807.25</v>
      </c>
      <c r="G102" s="113">
        <f t="shared" si="79"/>
        <v>12262.25</v>
      </c>
      <c r="H102" s="107">
        <f t="shared" si="80"/>
        <v>6545.0000000000009</v>
      </c>
      <c r="I102" s="106">
        <f t="shared" si="81"/>
        <v>25663.037499999999</v>
      </c>
      <c r="J102" s="113">
        <f t="shared" si="82"/>
        <v>13600.4375</v>
      </c>
      <c r="K102" s="107">
        <f t="shared" si="83"/>
        <v>12062.6</v>
      </c>
      <c r="L102" s="108"/>
      <c r="M102" s="109" t="s">
        <v>122</v>
      </c>
      <c r="N102" s="106">
        <f t="shared" si="84"/>
        <v>11193.25</v>
      </c>
      <c r="O102" s="113">
        <f t="shared" si="85"/>
        <v>8388.25</v>
      </c>
      <c r="P102" s="107">
        <f t="shared" si="86"/>
        <v>2805</v>
      </c>
      <c r="Q102" s="106">
        <f t="shared" si="87"/>
        <v>16354.800000000003</v>
      </c>
      <c r="R102" s="113">
        <f t="shared" si="88"/>
        <v>9809.8000000000011</v>
      </c>
      <c r="S102" s="107">
        <f t="shared" si="89"/>
        <v>6545.0000000000009</v>
      </c>
      <c r="T102" s="106">
        <f t="shared" si="90"/>
        <v>22942.95</v>
      </c>
      <c r="U102" s="113">
        <f t="shared" si="91"/>
        <v>10880.35</v>
      </c>
      <c r="V102" s="107">
        <f t="shared" si="92"/>
        <v>12062.6</v>
      </c>
    </row>
    <row r="103" spans="2:22">
      <c r="B103" s="109" t="s">
        <v>123</v>
      </c>
      <c r="C103" s="106">
        <f t="shared" si="75"/>
        <v>18533.375</v>
      </c>
      <c r="D103" s="113">
        <f t="shared" si="76"/>
        <v>15728.375</v>
      </c>
      <c r="E103" s="107">
        <f t="shared" si="77"/>
        <v>2805</v>
      </c>
      <c r="F103" s="106">
        <f t="shared" si="78"/>
        <v>24938.375</v>
      </c>
      <c r="G103" s="113">
        <f t="shared" si="79"/>
        <v>18393.375</v>
      </c>
      <c r="H103" s="107">
        <f t="shared" si="80"/>
        <v>6545.0000000000009</v>
      </c>
      <c r="I103" s="106">
        <f t="shared" si="81"/>
        <v>33427.550000000003</v>
      </c>
      <c r="J103" s="113">
        <f t="shared" si="82"/>
        <v>20400.25</v>
      </c>
      <c r="K103" s="107">
        <f t="shared" si="83"/>
        <v>13027.300000000001</v>
      </c>
      <c r="L103" s="108"/>
      <c r="M103" s="109" t="s">
        <v>123</v>
      </c>
      <c r="N103" s="106">
        <f t="shared" si="84"/>
        <v>15387.7</v>
      </c>
      <c r="O103" s="113">
        <f t="shared" si="85"/>
        <v>12582.7</v>
      </c>
      <c r="P103" s="107">
        <f t="shared" si="86"/>
        <v>2805</v>
      </c>
      <c r="Q103" s="106">
        <f t="shared" si="87"/>
        <v>21259.7</v>
      </c>
      <c r="R103" s="113">
        <f t="shared" si="88"/>
        <v>14714.7</v>
      </c>
      <c r="S103" s="107">
        <f t="shared" si="89"/>
        <v>6545.0000000000009</v>
      </c>
      <c r="T103" s="106">
        <f t="shared" si="90"/>
        <v>29347.5</v>
      </c>
      <c r="U103" s="113">
        <f t="shared" si="91"/>
        <v>16320.2</v>
      </c>
      <c r="V103" s="107">
        <f t="shared" si="92"/>
        <v>13027.300000000001</v>
      </c>
    </row>
    <row r="104" spans="2:22">
      <c r="B104" s="109" t="s">
        <v>124</v>
      </c>
      <c r="C104" s="106">
        <f t="shared" si="75"/>
        <v>23775.625</v>
      </c>
      <c r="D104" s="113">
        <f t="shared" si="76"/>
        <v>20970.625</v>
      </c>
      <c r="E104" s="107">
        <f t="shared" si="77"/>
        <v>2805</v>
      </c>
      <c r="F104" s="106">
        <f t="shared" si="78"/>
        <v>31068.6875</v>
      </c>
      <c r="G104" s="113">
        <f t="shared" si="79"/>
        <v>24523.6875</v>
      </c>
      <c r="H104" s="107">
        <f t="shared" si="80"/>
        <v>6545.0000000000009</v>
      </c>
      <c r="I104" s="106">
        <f t="shared" si="81"/>
        <v>40826.574999999997</v>
      </c>
      <c r="J104" s="113">
        <f t="shared" si="82"/>
        <v>27200.875</v>
      </c>
      <c r="K104" s="107">
        <f t="shared" si="83"/>
        <v>13625.7</v>
      </c>
      <c r="L104" s="108"/>
      <c r="M104" s="109" t="s">
        <v>124</v>
      </c>
      <c r="N104" s="106">
        <f t="shared" si="84"/>
        <v>19581.5</v>
      </c>
      <c r="O104" s="113">
        <f t="shared" si="85"/>
        <v>16776.5</v>
      </c>
      <c r="P104" s="107">
        <f t="shared" si="86"/>
        <v>2805</v>
      </c>
      <c r="Q104" s="106">
        <f t="shared" si="87"/>
        <v>26163.95</v>
      </c>
      <c r="R104" s="113">
        <f t="shared" si="88"/>
        <v>19618.95</v>
      </c>
      <c r="S104" s="107">
        <f t="shared" si="89"/>
        <v>6545.0000000000009</v>
      </c>
      <c r="T104" s="106">
        <f t="shared" si="90"/>
        <v>35386.400000000001</v>
      </c>
      <c r="U104" s="113">
        <f t="shared" si="91"/>
        <v>21760.7</v>
      </c>
      <c r="V104" s="107">
        <f t="shared" si="92"/>
        <v>13625.7</v>
      </c>
    </row>
    <row r="105" spans="2:22">
      <c r="B105" s="109" t="s">
        <v>125</v>
      </c>
      <c r="C105" s="106">
        <f t="shared" si="75"/>
        <v>31639.8125</v>
      </c>
      <c r="D105" s="113">
        <f t="shared" si="76"/>
        <v>28834.8125</v>
      </c>
      <c r="E105" s="107">
        <f t="shared" si="77"/>
        <v>2805</v>
      </c>
      <c r="F105" s="106">
        <f t="shared" si="78"/>
        <v>40265.375</v>
      </c>
      <c r="G105" s="113">
        <f t="shared" si="79"/>
        <v>33720.375</v>
      </c>
      <c r="H105" s="107">
        <f t="shared" si="80"/>
        <v>6545.0000000000009</v>
      </c>
      <c r="I105" s="106">
        <f t="shared" si="81"/>
        <v>51025.887499999997</v>
      </c>
      <c r="J105" s="113">
        <f t="shared" si="82"/>
        <v>37400.1875</v>
      </c>
      <c r="K105" s="107">
        <f t="shared" si="83"/>
        <v>13625.7</v>
      </c>
      <c r="L105" s="108"/>
      <c r="M105" s="109" t="s">
        <v>125</v>
      </c>
      <c r="N105" s="106">
        <f t="shared" si="84"/>
        <v>25872.850000000002</v>
      </c>
      <c r="O105" s="113">
        <f t="shared" si="85"/>
        <v>23067.850000000002</v>
      </c>
      <c r="P105" s="107">
        <f t="shared" si="86"/>
        <v>2805</v>
      </c>
      <c r="Q105" s="106">
        <f t="shared" si="87"/>
        <v>33521.300000000003</v>
      </c>
      <c r="R105" s="113">
        <f t="shared" si="88"/>
        <v>26976.3</v>
      </c>
      <c r="S105" s="107">
        <f t="shared" si="89"/>
        <v>6545.0000000000009</v>
      </c>
      <c r="T105" s="106">
        <f t="shared" si="90"/>
        <v>43545.850000000006</v>
      </c>
      <c r="U105" s="113">
        <f t="shared" si="91"/>
        <v>29920.15</v>
      </c>
      <c r="V105" s="107">
        <f t="shared" si="92"/>
        <v>13625.7</v>
      </c>
    </row>
    <row r="106" spans="2:22">
      <c r="L106" s="108"/>
    </row>
    <row r="107" spans="2:22">
      <c r="C107" s="108">
        <f>SUM(C113:C126)</f>
        <v>127467.56875000001</v>
      </c>
      <c r="D107" s="108">
        <f t="shared" ref="D107:K107" si="93">SUM(D113:D126)</f>
        <v>96468.46875</v>
      </c>
      <c r="E107" s="108">
        <f t="shared" si="93"/>
        <v>30999.1</v>
      </c>
      <c r="F107" s="108">
        <f t="shared" si="93"/>
        <v>166898.04999999999</v>
      </c>
      <c r="G107" s="108">
        <f t="shared" si="93"/>
        <v>107907.25</v>
      </c>
      <c r="H107" s="108">
        <f t="shared" si="93"/>
        <v>58990.8</v>
      </c>
      <c r="I107" s="108">
        <f t="shared" si="93"/>
        <v>231551.23750000005</v>
      </c>
      <c r="J107" s="108">
        <f t="shared" si="93"/>
        <v>119683.43750000001</v>
      </c>
      <c r="K107" s="108">
        <f t="shared" si="93"/>
        <v>111867.8</v>
      </c>
      <c r="L107" s="108"/>
      <c r="N107" s="108">
        <f>SUM(N113:N126)</f>
        <v>108173.87500000001</v>
      </c>
      <c r="O107" s="108">
        <f t="shared" ref="O107:V107" si="94">SUM(O113:O126)</f>
        <v>77174.774999999994</v>
      </c>
      <c r="P107" s="108">
        <f t="shared" si="94"/>
        <v>30999.1</v>
      </c>
      <c r="Q107" s="108">
        <f t="shared" si="94"/>
        <v>145316.6</v>
      </c>
      <c r="R107" s="108">
        <f t="shared" si="94"/>
        <v>86325.8</v>
      </c>
      <c r="S107" s="108">
        <f t="shared" si="94"/>
        <v>58990.8</v>
      </c>
      <c r="T107" s="108">
        <f t="shared" si="94"/>
        <v>207614.55000000002</v>
      </c>
      <c r="U107" s="108">
        <f t="shared" si="94"/>
        <v>95746.750000000015</v>
      </c>
      <c r="V107" s="108">
        <f t="shared" si="94"/>
        <v>111867.8</v>
      </c>
    </row>
    <row r="108" spans="2:22">
      <c r="B108" s="135" t="s">
        <v>147</v>
      </c>
      <c r="C108" s="244" t="s">
        <v>3</v>
      </c>
      <c r="D108" s="244"/>
      <c r="E108" s="244"/>
      <c r="F108" s="244" t="s">
        <v>5</v>
      </c>
      <c r="G108" s="244"/>
      <c r="H108" s="244"/>
      <c r="I108" s="244" t="s">
        <v>6</v>
      </c>
      <c r="J108" s="244"/>
      <c r="K108" s="244"/>
      <c r="L108" s="108"/>
      <c r="M108" s="135" t="s">
        <v>148</v>
      </c>
      <c r="N108" s="244" t="s">
        <v>3</v>
      </c>
      <c r="O108" s="244"/>
      <c r="P108" s="244"/>
      <c r="Q108" s="244" t="s">
        <v>5</v>
      </c>
      <c r="R108" s="244"/>
      <c r="S108" s="244"/>
      <c r="T108" s="244" t="s">
        <v>6</v>
      </c>
      <c r="U108" s="244"/>
      <c r="V108" s="244"/>
    </row>
    <row r="109" spans="2:22">
      <c r="B109" s="2"/>
      <c r="C109" s="2"/>
      <c r="D109" s="123">
        <f>Premium!$C$117</f>
        <v>0.42499999999999999</v>
      </c>
      <c r="E109" s="124"/>
      <c r="F109" s="124"/>
      <c r="G109" s="123">
        <f>Premium!$D$117</f>
        <v>0.45</v>
      </c>
      <c r="H109" s="124"/>
      <c r="I109" s="124"/>
      <c r="J109" s="123">
        <f>Premium!$E$117</f>
        <v>0.45</v>
      </c>
      <c r="K109" s="2"/>
      <c r="L109" s="108"/>
      <c r="M109" s="2"/>
      <c r="N109" s="2"/>
      <c r="O109" s="123">
        <f>Premium!$C$117</f>
        <v>0.42499999999999999</v>
      </c>
      <c r="P109" s="124"/>
      <c r="Q109" s="124"/>
      <c r="R109" s="123">
        <f>Premium!$D$117</f>
        <v>0.45</v>
      </c>
      <c r="S109" s="124"/>
      <c r="T109" s="124"/>
      <c r="U109" s="123">
        <f>Premium!$E$117</f>
        <v>0.45</v>
      </c>
      <c r="V109" s="2"/>
    </row>
    <row r="110" spans="2:22">
      <c r="B110" s="104" t="s">
        <v>21</v>
      </c>
      <c r="C110" s="238">
        <v>10000</v>
      </c>
      <c r="D110" s="239"/>
      <c r="E110" s="240"/>
      <c r="F110" s="238">
        <v>10000</v>
      </c>
      <c r="G110" s="239"/>
      <c r="H110" s="240"/>
      <c r="I110" s="238">
        <v>10000</v>
      </c>
      <c r="J110" s="239"/>
      <c r="K110" s="240"/>
      <c r="L110" s="108"/>
      <c r="N110" s="238">
        <v>10000</v>
      </c>
      <c r="O110" s="239"/>
      <c r="P110" s="240"/>
      <c r="Q110" s="238">
        <v>10000</v>
      </c>
      <c r="R110" s="239"/>
      <c r="S110" s="240"/>
      <c r="T110" s="238">
        <v>10000</v>
      </c>
      <c r="U110" s="239"/>
      <c r="V110" s="240"/>
    </row>
    <row r="111" spans="2:22">
      <c r="B111" s="133"/>
      <c r="C111" s="238" t="s">
        <v>136</v>
      </c>
      <c r="D111" s="239"/>
      <c r="E111" s="240"/>
      <c r="F111" s="238" t="s">
        <v>136</v>
      </c>
      <c r="G111" s="239"/>
      <c r="H111" s="240"/>
      <c r="I111" s="238" t="s">
        <v>136</v>
      </c>
      <c r="J111" s="239"/>
      <c r="K111" s="240"/>
      <c r="L111" s="108"/>
      <c r="M111" s="133"/>
      <c r="N111" s="241" t="s">
        <v>137</v>
      </c>
      <c r="O111" s="242"/>
      <c r="P111" s="243"/>
      <c r="Q111" s="241" t="s">
        <v>137</v>
      </c>
      <c r="R111" s="242"/>
      <c r="S111" s="243"/>
      <c r="T111" s="241" t="s">
        <v>137</v>
      </c>
      <c r="U111" s="242"/>
      <c r="V111" s="243"/>
    </row>
    <row r="112" spans="2:22">
      <c r="B112" s="104"/>
      <c r="C112" s="105" t="s">
        <v>32</v>
      </c>
      <c r="D112" s="105" t="s">
        <v>138</v>
      </c>
      <c r="E112" s="105" t="s">
        <v>139</v>
      </c>
      <c r="F112" s="105" t="s">
        <v>32</v>
      </c>
      <c r="G112" s="105" t="s">
        <v>138</v>
      </c>
      <c r="H112" s="105" t="s">
        <v>139</v>
      </c>
      <c r="I112" s="105" t="s">
        <v>32</v>
      </c>
      <c r="J112" s="105" t="s">
        <v>138</v>
      </c>
      <c r="K112" s="105" t="s">
        <v>139</v>
      </c>
      <c r="L112" s="108"/>
      <c r="N112" s="105" t="s">
        <v>32</v>
      </c>
      <c r="O112" s="105" t="s">
        <v>138</v>
      </c>
      <c r="P112" s="105" t="s">
        <v>139</v>
      </c>
      <c r="Q112" s="105" t="s">
        <v>32</v>
      </c>
      <c r="R112" s="105" t="s">
        <v>138</v>
      </c>
      <c r="S112" s="105" t="s">
        <v>139</v>
      </c>
      <c r="T112" s="105" t="s">
        <v>32</v>
      </c>
      <c r="U112" s="105" t="s">
        <v>138</v>
      </c>
      <c r="V112" s="105" t="s">
        <v>139</v>
      </c>
    </row>
    <row r="113" spans="2:22">
      <c r="B113" s="109" t="s">
        <v>112</v>
      </c>
      <c r="C113" s="106">
        <f>SUM(D113:E113)</f>
        <v>2829.2</v>
      </c>
      <c r="D113" s="113">
        <f>D8*(1-D$109)</f>
        <v>1391.5</v>
      </c>
      <c r="E113" s="107">
        <f>E8</f>
        <v>1437.7</v>
      </c>
      <c r="F113" s="106">
        <f>SUM(G113:H113)</f>
        <v>3707</v>
      </c>
      <c r="G113" s="113">
        <f>G8*(1-G$109)</f>
        <v>1556.5000000000002</v>
      </c>
      <c r="H113" s="107">
        <f>H8</f>
        <v>2150.5</v>
      </c>
      <c r="I113" s="106">
        <f>SUM(J113:K113)</f>
        <v>5475.1125000000002</v>
      </c>
      <c r="J113" s="113">
        <f>J8*(1-J$109)</f>
        <v>1726.3125000000002</v>
      </c>
      <c r="K113" s="107">
        <f>K8</f>
        <v>3748.8</v>
      </c>
      <c r="L113" s="108"/>
      <c r="M113" s="109" t="s">
        <v>112</v>
      </c>
      <c r="N113" s="106">
        <f>SUM(O113:P113)</f>
        <v>2550.8999999999996</v>
      </c>
      <c r="O113" s="113">
        <f>O8*(1-O$109)</f>
        <v>1113.1999999999998</v>
      </c>
      <c r="P113" s="107">
        <f>P8</f>
        <v>1437.7</v>
      </c>
      <c r="Q113" s="106">
        <f>SUM(R113:S113)</f>
        <v>3395.7</v>
      </c>
      <c r="R113" s="113">
        <f>R8*(1-R$109)</f>
        <v>1245.2</v>
      </c>
      <c r="S113" s="107">
        <f>S8</f>
        <v>2150.5</v>
      </c>
      <c r="T113" s="106">
        <f>SUM(U113:V113)</f>
        <v>5129.8500000000004</v>
      </c>
      <c r="U113" s="113">
        <f>U8*(1-U$109)</f>
        <v>1381.0500000000002</v>
      </c>
      <c r="V113" s="107">
        <f>V8</f>
        <v>3748.8</v>
      </c>
    </row>
    <row r="114" spans="2:22">
      <c r="B114" s="109" t="s">
        <v>113</v>
      </c>
      <c r="C114" s="106">
        <f t="shared" ref="C114:C126" si="95">SUM(D114:E114)</f>
        <v>2580.8000000000002</v>
      </c>
      <c r="D114" s="113">
        <f t="shared" ref="D114:D126" si="96">D9*(1-D$109)</f>
        <v>1345.5</v>
      </c>
      <c r="E114" s="107">
        <f t="shared" ref="E114:E126" si="97">E9</f>
        <v>1235.3000000000002</v>
      </c>
      <c r="F114" s="106">
        <f t="shared" ref="F114:F126" si="98">SUM(G114:H114)</f>
        <v>3594.9375</v>
      </c>
      <c r="G114" s="113">
        <f t="shared" ref="G114:G126" si="99">G9*(1-G$109)</f>
        <v>1504.9375000000002</v>
      </c>
      <c r="H114" s="107">
        <f t="shared" ref="H114:H126" si="100">H9</f>
        <v>2090</v>
      </c>
      <c r="I114" s="106">
        <f t="shared" ref="I114:I126" si="101">SUM(J114:K114)</f>
        <v>5432.35</v>
      </c>
      <c r="J114" s="113">
        <f t="shared" ref="J114:J126" si="102">J9*(1-J$109)</f>
        <v>1669.2500000000002</v>
      </c>
      <c r="K114" s="107">
        <f t="shared" ref="K114:K126" si="103">K9</f>
        <v>3763.1000000000004</v>
      </c>
      <c r="L114" s="108"/>
      <c r="M114" s="109" t="s">
        <v>113</v>
      </c>
      <c r="N114" s="106">
        <f t="shared" ref="N114:N126" si="104">SUM(O114:P114)</f>
        <v>2311.6999999999998</v>
      </c>
      <c r="O114" s="113">
        <f t="shared" ref="O114:O126" si="105">O9*(1-O$109)</f>
        <v>1076.3999999999999</v>
      </c>
      <c r="P114" s="107">
        <f t="shared" ref="P114:P126" si="106">P9</f>
        <v>1235.3000000000002</v>
      </c>
      <c r="Q114" s="106">
        <f t="shared" ref="Q114:Q126" si="107">SUM(R114:S114)</f>
        <v>3293.95</v>
      </c>
      <c r="R114" s="113">
        <f t="shared" ref="R114:R126" si="108">R9*(1-R$109)</f>
        <v>1203.95</v>
      </c>
      <c r="S114" s="107">
        <f t="shared" ref="S114:S126" si="109">S9</f>
        <v>2090</v>
      </c>
      <c r="T114" s="106">
        <f t="shared" ref="T114:T126" si="110">SUM(U114:V114)</f>
        <v>5098.5</v>
      </c>
      <c r="U114" s="113">
        <f t="shared" ref="U114:U126" si="111">U9*(1-U$109)</f>
        <v>1335.4</v>
      </c>
      <c r="V114" s="107">
        <f t="shared" ref="V114:V126" si="112">V9</f>
        <v>3763.1000000000004</v>
      </c>
    </row>
    <row r="115" spans="2:22">
      <c r="B115" s="109" t="s">
        <v>114</v>
      </c>
      <c r="C115" s="106">
        <f t="shared" si="95"/>
        <v>2983.9375</v>
      </c>
      <c r="D115" s="113">
        <f t="shared" si="96"/>
        <v>1553.9374999999998</v>
      </c>
      <c r="E115" s="107">
        <f t="shared" si="97"/>
        <v>1430.0000000000002</v>
      </c>
      <c r="F115" s="106">
        <f t="shared" si="98"/>
        <v>4132.7000000000007</v>
      </c>
      <c r="G115" s="113">
        <f t="shared" si="99"/>
        <v>1738.0000000000002</v>
      </c>
      <c r="H115" s="107">
        <f t="shared" si="100"/>
        <v>2394.7000000000003</v>
      </c>
      <c r="I115" s="106">
        <f t="shared" si="101"/>
        <v>6405.85</v>
      </c>
      <c r="J115" s="113">
        <f t="shared" si="102"/>
        <v>1927.7500000000002</v>
      </c>
      <c r="K115" s="107">
        <f t="shared" si="103"/>
        <v>4478.1000000000004</v>
      </c>
      <c r="L115" s="108"/>
      <c r="M115" s="109" t="s">
        <v>114</v>
      </c>
      <c r="N115" s="106">
        <f t="shared" si="104"/>
        <v>2673.15</v>
      </c>
      <c r="O115" s="113">
        <f t="shared" si="105"/>
        <v>1243.1499999999999</v>
      </c>
      <c r="P115" s="107">
        <f t="shared" si="106"/>
        <v>1430.0000000000002</v>
      </c>
      <c r="Q115" s="106">
        <f t="shared" si="107"/>
        <v>3785.1000000000004</v>
      </c>
      <c r="R115" s="113">
        <f t="shared" si="108"/>
        <v>1390.4</v>
      </c>
      <c r="S115" s="107">
        <f t="shared" si="109"/>
        <v>2394.7000000000003</v>
      </c>
      <c r="T115" s="106">
        <f t="shared" si="110"/>
        <v>6020.3</v>
      </c>
      <c r="U115" s="113">
        <f t="shared" si="111"/>
        <v>1542.2</v>
      </c>
      <c r="V115" s="107">
        <f t="shared" si="112"/>
        <v>4478.1000000000004</v>
      </c>
    </row>
    <row r="116" spans="2:22">
      <c r="B116" s="109" t="s">
        <v>115</v>
      </c>
      <c r="C116" s="106">
        <f t="shared" si="95"/>
        <v>3665.53125</v>
      </c>
      <c r="D116" s="113">
        <f t="shared" si="96"/>
        <v>1971.5312499999998</v>
      </c>
      <c r="E116" s="107">
        <f t="shared" si="97"/>
        <v>1694.0000000000002</v>
      </c>
      <c r="F116" s="106">
        <f t="shared" si="98"/>
        <v>4997.7124999999996</v>
      </c>
      <c r="G116" s="113">
        <f t="shared" si="99"/>
        <v>2204.8125</v>
      </c>
      <c r="H116" s="107">
        <f t="shared" si="100"/>
        <v>2792.9</v>
      </c>
      <c r="I116" s="106">
        <f t="shared" si="101"/>
        <v>7526.3375000000005</v>
      </c>
      <c r="J116" s="113">
        <f t="shared" si="102"/>
        <v>2445.4375</v>
      </c>
      <c r="K116" s="107">
        <f t="shared" si="103"/>
        <v>5080.9000000000005</v>
      </c>
      <c r="L116" s="108"/>
      <c r="M116" s="109" t="s">
        <v>115</v>
      </c>
      <c r="N116" s="106">
        <f t="shared" si="104"/>
        <v>3271.2250000000004</v>
      </c>
      <c r="O116" s="113">
        <f t="shared" si="105"/>
        <v>1577.2249999999999</v>
      </c>
      <c r="P116" s="107">
        <f t="shared" si="106"/>
        <v>1694.0000000000002</v>
      </c>
      <c r="Q116" s="106">
        <f t="shared" si="107"/>
        <v>4556.75</v>
      </c>
      <c r="R116" s="113">
        <f t="shared" si="108"/>
        <v>1763.8500000000001</v>
      </c>
      <c r="S116" s="107">
        <f t="shared" si="109"/>
        <v>2792.9</v>
      </c>
      <c r="T116" s="106">
        <f t="shared" si="110"/>
        <v>7037.2500000000009</v>
      </c>
      <c r="U116" s="113">
        <f t="shared" si="111"/>
        <v>1956.3500000000001</v>
      </c>
      <c r="V116" s="107">
        <f t="shared" si="112"/>
        <v>5080.9000000000005</v>
      </c>
    </row>
    <row r="117" spans="2:22">
      <c r="B117" s="109" t="s">
        <v>116</v>
      </c>
      <c r="C117" s="106">
        <f t="shared" si="95"/>
        <v>4083.8062500000001</v>
      </c>
      <c r="D117" s="113">
        <f t="shared" si="96"/>
        <v>2319.40625</v>
      </c>
      <c r="E117" s="107">
        <f t="shared" si="97"/>
        <v>1764.4</v>
      </c>
      <c r="F117" s="106">
        <f t="shared" si="98"/>
        <v>5444.0375000000004</v>
      </c>
      <c r="G117" s="113">
        <f t="shared" si="99"/>
        <v>2593.9375</v>
      </c>
      <c r="H117" s="107">
        <f t="shared" si="100"/>
        <v>2850.1000000000004</v>
      </c>
      <c r="I117" s="106">
        <f t="shared" si="101"/>
        <v>8051.5875000000015</v>
      </c>
      <c r="J117" s="113">
        <f t="shared" si="102"/>
        <v>2877.1875000000005</v>
      </c>
      <c r="K117" s="107">
        <f t="shared" si="103"/>
        <v>5174.4000000000005</v>
      </c>
      <c r="L117" s="108"/>
      <c r="M117" s="109" t="s">
        <v>116</v>
      </c>
      <c r="N117" s="106">
        <f t="shared" si="104"/>
        <v>3619.9250000000002</v>
      </c>
      <c r="O117" s="113">
        <f t="shared" si="105"/>
        <v>1855.5249999999999</v>
      </c>
      <c r="P117" s="107">
        <f t="shared" si="106"/>
        <v>1764.4</v>
      </c>
      <c r="Q117" s="106">
        <f t="shared" si="107"/>
        <v>4925.25</v>
      </c>
      <c r="R117" s="113">
        <f t="shared" si="108"/>
        <v>2075.15</v>
      </c>
      <c r="S117" s="107">
        <f t="shared" si="109"/>
        <v>2850.1000000000004</v>
      </c>
      <c r="T117" s="106">
        <f t="shared" si="110"/>
        <v>7476.1500000000005</v>
      </c>
      <c r="U117" s="113">
        <f t="shared" si="111"/>
        <v>2301.75</v>
      </c>
      <c r="V117" s="107">
        <f t="shared" si="112"/>
        <v>5174.4000000000005</v>
      </c>
    </row>
    <row r="118" spans="2:22">
      <c r="B118" s="110" t="s">
        <v>117</v>
      </c>
      <c r="C118" s="106">
        <f t="shared" si="95"/>
        <v>4542.2624999999998</v>
      </c>
      <c r="D118" s="113">
        <f t="shared" si="96"/>
        <v>2620.5625</v>
      </c>
      <c r="E118" s="107">
        <f t="shared" si="97"/>
        <v>1921.7</v>
      </c>
      <c r="F118" s="106">
        <f t="shared" si="98"/>
        <v>6069.8000000000011</v>
      </c>
      <c r="G118" s="113">
        <f t="shared" si="99"/>
        <v>2931.5000000000005</v>
      </c>
      <c r="H118" s="107">
        <f t="shared" si="100"/>
        <v>3138.3</v>
      </c>
      <c r="I118" s="106">
        <f t="shared" si="101"/>
        <v>9048.1875000000018</v>
      </c>
      <c r="J118" s="113">
        <f t="shared" si="102"/>
        <v>3251.1875000000005</v>
      </c>
      <c r="K118" s="107">
        <f t="shared" si="103"/>
        <v>5797.0000000000009</v>
      </c>
      <c r="L118" s="108"/>
      <c r="M118" s="110" t="s">
        <v>117</v>
      </c>
      <c r="N118" s="106">
        <f t="shared" si="104"/>
        <v>4018.1499999999996</v>
      </c>
      <c r="O118" s="113">
        <f t="shared" si="105"/>
        <v>2096.4499999999998</v>
      </c>
      <c r="P118" s="107">
        <f t="shared" si="106"/>
        <v>1921.7</v>
      </c>
      <c r="Q118" s="106">
        <f t="shared" si="107"/>
        <v>5483.5</v>
      </c>
      <c r="R118" s="113">
        <f t="shared" si="108"/>
        <v>2345.2000000000003</v>
      </c>
      <c r="S118" s="107">
        <f t="shared" si="109"/>
        <v>3138.3</v>
      </c>
      <c r="T118" s="106">
        <f t="shared" si="110"/>
        <v>8397.9500000000007</v>
      </c>
      <c r="U118" s="113">
        <f t="shared" si="111"/>
        <v>2600.9500000000003</v>
      </c>
      <c r="V118" s="107">
        <f t="shared" si="112"/>
        <v>5797.0000000000009</v>
      </c>
    </row>
    <row r="119" spans="2:22">
      <c r="B119" s="109" t="s">
        <v>118</v>
      </c>
      <c r="C119" s="106">
        <f t="shared" si="95"/>
        <v>5327.375</v>
      </c>
      <c r="D119" s="113">
        <f t="shared" si="96"/>
        <v>3176.8749999999995</v>
      </c>
      <c r="E119" s="107">
        <f t="shared" si="97"/>
        <v>2150.5</v>
      </c>
      <c r="F119" s="106">
        <f t="shared" si="98"/>
        <v>7112.1875000000009</v>
      </c>
      <c r="G119" s="113">
        <f t="shared" si="99"/>
        <v>3553.6875000000005</v>
      </c>
      <c r="H119" s="107">
        <f t="shared" si="100"/>
        <v>3558.5000000000005</v>
      </c>
      <c r="I119" s="106">
        <f t="shared" si="101"/>
        <v>10345.637500000001</v>
      </c>
      <c r="J119" s="113">
        <f t="shared" si="102"/>
        <v>3941.4375000000005</v>
      </c>
      <c r="K119" s="107">
        <f t="shared" si="103"/>
        <v>6404.2000000000007</v>
      </c>
      <c r="L119" s="108"/>
      <c r="M119" s="109" t="s">
        <v>118</v>
      </c>
      <c r="N119" s="106">
        <f t="shared" si="104"/>
        <v>4692</v>
      </c>
      <c r="O119" s="113">
        <f t="shared" si="105"/>
        <v>2541.5</v>
      </c>
      <c r="P119" s="107">
        <f t="shared" si="106"/>
        <v>2150.5</v>
      </c>
      <c r="Q119" s="106">
        <f t="shared" si="107"/>
        <v>6401.4500000000007</v>
      </c>
      <c r="R119" s="113">
        <f t="shared" si="108"/>
        <v>2842.9500000000003</v>
      </c>
      <c r="S119" s="107">
        <f t="shared" si="109"/>
        <v>3558.5000000000005</v>
      </c>
      <c r="T119" s="106">
        <f t="shared" si="110"/>
        <v>9557.35</v>
      </c>
      <c r="U119" s="113">
        <f t="shared" si="111"/>
        <v>3153.15</v>
      </c>
      <c r="V119" s="107">
        <f t="shared" si="112"/>
        <v>6404.2000000000007</v>
      </c>
    </row>
    <row r="120" spans="2:22">
      <c r="B120" s="109" t="s">
        <v>119</v>
      </c>
      <c r="C120" s="106">
        <f t="shared" si="95"/>
        <v>6477.84375</v>
      </c>
      <c r="D120" s="113">
        <f t="shared" si="96"/>
        <v>3942.3437499999995</v>
      </c>
      <c r="E120" s="107">
        <f t="shared" si="97"/>
        <v>2535.5</v>
      </c>
      <c r="F120" s="106">
        <f t="shared" si="98"/>
        <v>8453.2250000000004</v>
      </c>
      <c r="G120" s="113">
        <f t="shared" si="99"/>
        <v>4409.625</v>
      </c>
      <c r="H120" s="107">
        <f t="shared" si="100"/>
        <v>4043.6000000000004</v>
      </c>
      <c r="I120" s="106">
        <f t="shared" si="101"/>
        <v>12136.575000000001</v>
      </c>
      <c r="J120" s="113">
        <f t="shared" si="102"/>
        <v>4890.875</v>
      </c>
      <c r="K120" s="107">
        <f t="shared" si="103"/>
        <v>7245.7000000000007</v>
      </c>
      <c r="L120" s="108"/>
      <c r="M120" s="109" t="s">
        <v>119</v>
      </c>
      <c r="N120" s="106">
        <f t="shared" si="104"/>
        <v>5689.375</v>
      </c>
      <c r="O120" s="113">
        <f t="shared" si="105"/>
        <v>3153.8749999999995</v>
      </c>
      <c r="P120" s="107">
        <f t="shared" si="106"/>
        <v>2535.5</v>
      </c>
      <c r="Q120" s="106">
        <f t="shared" si="107"/>
        <v>7571.3000000000011</v>
      </c>
      <c r="R120" s="113">
        <f t="shared" si="108"/>
        <v>3527.7000000000003</v>
      </c>
      <c r="S120" s="107">
        <f t="shared" si="109"/>
        <v>4043.6000000000004</v>
      </c>
      <c r="T120" s="106">
        <f t="shared" si="110"/>
        <v>11158.400000000001</v>
      </c>
      <c r="U120" s="113">
        <f t="shared" si="111"/>
        <v>3912.7000000000003</v>
      </c>
      <c r="V120" s="107">
        <f t="shared" si="112"/>
        <v>7245.7000000000007</v>
      </c>
    </row>
    <row r="121" spans="2:22">
      <c r="B121" s="109" t="s">
        <v>120</v>
      </c>
      <c r="C121" s="106">
        <f t="shared" si="95"/>
        <v>7790.96875</v>
      </c>
      <c r="D121" s="113">
        <f t="shared" si="96"/>
        <v>4985.96875</v>
      </c>
      <c r="E121" s="107">
        <f t="shared" si="97"/>
        <v>2805</v>
      </c>
      <c r="F121" s="106">
        <f t="shared" si="98"/>
        <v>10413.700000000001</v>
      </c>
      <c r="G121" s="113">
        <f t="shared" si="99"/>
        <v>5577</v>
      </c>
      <c r="H121" s="107">
        <f t="shared" si="100"/>
        <v>4836.7000000000007</v>
      </c>
      <c r="I121" s="106">
        <f t="shared" si="101"/>
        <v>14797.337500000001</v>
      </c>
      <c r="J121" s="113">
        <f t="shared" si="102"/>
        <v>6185.4375000000009</v>
      </c>
      <c r="K121" s="107">
        <f t="shared" si="103"/>
        <v>8611.9000000000015</v>
      </c>
      <c r="L121" s="108"/>
      <c r="M121" s="109" t="s">
        <v>120</v>
      </c>
      <c r="N121" s="106">
        <f t="shared" si="104"/>
        <v>6793.7749999999996</v>
      </c>
      <c r="O121" s="113">
        <f t="shared" si="105"/>
        <v>3988.7749999999996</v>
      </c>
      <c r="P121" s="107">
        <f t="shared" si="106"/>
        <v>2805</v>
      </c>
      <c r="Q121" s="106">
        <f t="shared" si="107"/>
        <v>9298.3000000000011</v>
      </c>
      <c r="R121" s="113">
        <f t="shared" si="108"/>
        <v>4461.6000000000004</v>
      </c>
      <c r="S121" s="107">
        <f t="shared" si="109"/>
        <v>4836.7000000000007</v>
      </c>
      <c r="T121" s="106">
        <f t="shared" si="110"/>
        <v>13560.250000000002</v>
      </c>
      <c r="U121" s="113">
        <f t="shared" si="111"/>
        <v>4948.3500000000004</v>
      </c>
      <c r="V121" s="107">
        <f t="shared" si="112"/>
        <v>8611.9000000000015</v>
      </c>
    </row>
    <row r="122" spans="2:22">
      <c r="B122" s="110" t="s">
        <v>121</v>
      </c>
      <c r="C122" s="106">
        <f t="shared" si="95"/>
        <v>8718.15625</v>
      </c>
      <c r="D122" s="113">
        <f t="shared" si="96"/>
        <v>5913.1562499999991</v>
      </c>
      <c r="E122" s="107">
        <f t="shared" si="97"/>
        <v>2805</v>
      </c>
      <c r="F122" s="106">
        <f t="shared" si="98"/>
        <v>11569.9375</v>
      </c>
      <c r="G122" s="113">
        <f t="shared" si="99"/>
        <v>6614.4375000000009</v>
      </c>
      <c r="H122" s="107">
        <f t="shared" si="100"/>
        <v>4955.5</v>
      </c>
      <c r="I122" s="106">
        <f t="shared" si="101"/>
        <v>16558.712500000001</v>
      </c>
      <c r="J122" s="113">
        <f t="shared" si="102"/>
        <v>7336.3125000000009</v>
      </c>
      <c r="K122" s="107">
        <f t="shared" si="103"/>
        <v>9222.4000000000015</v>
      </c>
      <c r="L122" s="108"/>
      <c r="M122" s="110" t="s">
        <v>121</v>
      </c>
      <c r="N122" s="106">
        <f t="shared" si="104"/>
        <v>7535.5249999999996</v>
      </c>
      <c r="O122" s="113">
        <f t="shared" si="105"/>
        <v>4730.5249999999996</v>
      </c>
      <c r="P122" s="107">
        <f t="shared" si="106"/>
        <v>2805</v>
      </c>
      <c r="Q122" s="106">
        <f t="shared" si="107"/>
        <v>10247.049999999999</v>
      </c>
      <c r="R122" s="113">
        <f t="shared" si="108"/>
        <v>5291.55</v>
      </c>
      <c r="S122" s="107">
        <f t="shared" si="109"/>
        <v>4955.5</v>
      </c>
      <c r="T122" s="106">
        <f t="shared" si="110"/>
        <v>15091.45</v>
      </c>
      <c r="U122" s="113">
        <f t="shared" si="111"/>
        <v>5869.05</v>
      </c>
      <c r="V122" s="107">
        <f t="shared" si="112"/>
        <v>9222.4000000000015</v>
      </c>
    </row>
    <row r="123" spans="2:22">
      <c r="B123" s="109" t="s">
        <v>122</v>
      </c>
      <c r="C123" s="106">
        <f t="shared" si="95"/>
        <v>12080.46875</v>
      </c>
      <c r="D123" s="113">
        <f t="shared" si="96"/>
        <v>9275.46875</v>
      </c>
      <c r="E123" s="107">
        <f t="shared" si="97"/>
        <v>2805</v>
      </c>
      <c r="F123" s="106">
        <f t="shared" si="98"/>
        <v>16920.75</v>
      </c>
      <c r="G123" s="113">
        <f t="shared" si="99"/>
        <v>10375.75</v>
      </c>
      <c r="H123" s="107">
        <f t="shared" si="100"/>
        <v>6545.0000000000009</v>
      </c>
      <c r="I123" s="106">
        <f t="shared" si="101"/>
        <v>23570.662500000002</v>
      </c>
      <c r="J123" s="113">
        <f t="shared" si="102"/>
        <v>11508.062500000002</v>
      </c>
      <c r="K123" s="107">
        <f t="shared" si="103"/>
        <v>12062.6</v>
      </c>
      <c r="L123" s="108"/>
      <c r="M123" s="109" t="s">
        <v>122</v>
      </c>
      <c r="N123" s="106">
        <f t="shared" si="104"/>
        <v>10225.375</v>
      </c>
      <c r="O123" s="113">
        <f t="shared" si="105"/>
        <v>7420.3749999999991</v>
      </c>
      <c r="P123" s="107">
        <f t="shared" si="106"/>
        <v>2805</v>
      </c>
      <c r="Q123" s="106">
        <f t="shared" si="107"/>
        <v>14845.600000000002</v>
      </c>
      <c r="R123" s="113">
        <f t="shared" si="108"/>
        <v>8300.6</v>
      </c>
      <c r="S123" s="107">
        <f t="shared" si="109"/>
        <v>6545.0000000000009</v>
      </c>
      <c r="T123" s="106">
        <f t="shared" si="110"/>
        <v>21269.050000000003</v>
      </c>
      <c r="U123" s="113">
        <f t="shared" si="111"/>
        <v>9206.4500000000007</v>
      </c>
      <c r="V123" s="107">
        <f t="shared" si="112"/>
        <v>12062.6</v>
      </c>
    </row>
    <row r="124" spans="2:22">
      <c r="B124" s="109" t="s">
        <v>123</v>
      </c>
      <c r="C124" s="106">
        <f t="shared" si="95"/>
        <v>16718.5625</v>
      </c>
      <c r="D124" s="113">
        <f t="shared" si="96"/>
        <v>13913.562499999998</v>
      </c>
      <c r="E124" s="107">
        <f t="shared" si="97"/>
        <v>2805</v>
      </c>
      <c r="F124" s="106">
        <f t="shared" si="98"/>
        <v>22108.625000000004</v>
      </c>
      <c r="G124" s="113">
        <f t="shared" si="99"/>
        <v>15563.625000000002</v>
      </c>
      <c r="H124" s="107">
        <f t="shared" si="100"/>
        <v>6545.0000000000009</v>
      </c>
      <c r="I124" s="106">
        <f t="shared" si="101"/>
        <v>30289.050000000003</v>
      </c>
      <c r="J124" s="113">
        <f t="shared" si="102"/>
        <v>17261.75</v>
      </c>
      <c r="K124" s="107">
        <f t="shared" si="103"/>
        <v>13027.300000000001</v>
      </c>
      <c r="L124" s="108"/>
      <c r="M124" s="109" t="s">
        <v>123</v>
      </c>
      <c r="N124" s="106">
        <f t="shared" si="104"/>
        <v>13935.849999999999</v>
      </c>
      <c r="O124" s="113">
        <f t="shared" si="105"/>
        <v>11130.849999999999</v>
      </c>
      <c r="P124" s="107">
        <f t="shared" si="106"/>
        <v>2805</v>
      </c>
      <c r="Q124" s="106">
        <f t="shared" si="107"/>
        <v>18995.900000000001</v>
      </c>
      <c r="R124" s="113">
        <f t="shared" si="108"/>
        <v>12450.900000000001</v>
      </c>
      <c r="S124" s="107">
        <f t="shared" si="109"/>
        <v>6545.0000000000009</v>
      </c>
      <c r="T124" s="106">
        <f t="shared" si="110"/>
        <v>26836.700000000004</v>
      </c>
      <c r="U124" s="113">
        <f t="shared" si="111"/>
        <v>13809.400000000001</v>
      </c>
      <c r="V124" s="107">
        <f t="shared" si="112"/>
        <v>13027.300000000001</v>
      </c>
    </row>
    <row r="125" spans="2:22">
      <c r="B125" s="109" t="s">
        <v>124</v>
      </c>
      <c r="C125" s="106">
        <f t="shared" si="95"/>
        <v>21355.9375</v>
      </c>
      <c r="D125" s="113">
        <f t="shared" si="96"/>
        <v>18550.9375</v>
      </c>
      <c r="E125" s="107">
        <f t="shared" si="97"/>
        <v>2805</v>
      </c>
      <c r="F125" s="106">
        <f t="shared" si="98"/>
        <v>27295.8125</v>
      </c>
      <c r="G125" s="113">
        <f t="shared" si="99"/>
        <v>20750.8125</v>
      </c>
      <c r="H125" s="107">
        <f t="shared" si="100"/>
        <v>6545.0000000000009</v>
      </c>
      <c r="I125" s="106">
        <f t="shared" si="101"/>
        <v>36641.825000000004</v>
      </c>
      <c r="J125" s="113">
        <f t="shared" si="102"/>
        <v>23016.125000000004</v>
      </c>
      <c r="K125" s="107">
        <f t="shared" si="103"/>
        <v>13625.7</v>
      </c>
      <c r="L125" s="108"/>
      <c r="M125" s="109" t="s">
        <v>124</v>
      </c>
      <c r="N125" s="106">
        <f t="shared" si="104"/>
        <v>17645.75</v>
      </c>
      <c r="O125" s="113">
        <f t="shared" si="105"/>
        <v>14840.749999999998</v>
      </c>
      <c r="P125" s="107">
        <f t="shared" si="106"/>
        <v>2805</v>
      </c>
      <c r="Q125" s="106">
        <f t="shared" si="107"/>
        <v>23145.65</v>
      </c>
      <c r="R125" s="113">
        <f t="shared" si="108"/>
        <v>16600.650000000001</v>
      </c>
      <c r="S125" s="107">
        <f t="shared" si="109"/>
        <v>6545.0000000000009</v>
      </c>
      <c r="T125" s="106">
        <f t="shared" si="110"/>
        <v>32038.600000000002</v>
      </c>
      <c r="U125" s="113">
        <f t="shared" si="111"/>
        <v>18412.900000000001</v>
      </c>
      <c r="V125" s="107">
        <f t="shared" si="112"/>
        <v>13625.7</v>
      </c>
    </row>
    <row r="126" spans="2:22">
      <c r="B126" s="109" t="s">
        <v>125</v>
      </c>
      <c r="C126" s="106">
        <f t="shared" si="95"/>
        <v>28312.718749999996</v>
      </c>
      <c r="D126" s="113">
        <f t="shared" si="96"/>
        <v>25507.718749999996</v>
      </c>
      <c r="E126" s="107">
        <f t="shared" si="97"/>
        <v>2805</v>
      </c>
      <c r="F126" s="106">
        <f t="shared" si="98"/>
        <v>35077.625000000007</v>
      </c>
      <c r="G126" s="113">
        <f t="shared" si="99"/>
        <v>28532.625000000004</v>
      </c>
      <c r="H126" s="107">
        <f t="shared" si="100"/>
        <v>6545.0000000000009</v>
      </c>
      <c r="I126" s="106">
        <f t="shared" si="101"/>
        <v>45272.012500000004</v>
      </c>
      <c r="J126" s="113">
        <f t="shared" si="102"/>
        <v>31646.312500000004</v>
      </c>
      <c r="K126" s="107">
        <f t="shared" si="103"/>
        <v>13625.7</v>
      </c>
      <c r="L126" s="108"/>
      <c r="M126" s="109" t="s">
        <v>125</v>
      </c>
      <c r="N126" s="106">
        <f t="shared" si="104"/>
        <v>23211.174999999999</v>
      </c>
      <c r="O126" s="113">
        <f t="shared" si="105"/>
        <v>20406.174999999999</v>
      </c>
      <c r="P126" s="107">
        <f t="shared" si="106"/>
        <v>2805</v>
      </c>
      <c r="Q126" s="106">
        <f t="shared" si="107"/>
        <v>29371.100000000002</v>
      </c>
      <c r="R126" s="113">
        <f t="shared" si="108"/>
        <v>22826.100000000002</v>
      </c>
      <c r="S126" s="107">
        <f t="shared" si="109"/>
        <v>6545.0000000000009</v>
      </c>
      <c r="T126" s="106">
        <f t="shared" si="110"/>
        <v>38942.75</v>
      </c>
      <c r="U126" s="113">
        <f t="shared" si="111"/>
        <v>25317.050000000003</v>
      </c>
      <c r="V126" s="107">
        <f t="shared" si="112"/>
        <v>13625.7</v>
      </c>
    </row>
    <row r="127" spans="2:22">
      <c r="L127" s="108"/>
    </row>
    <row r="128" spans="2:22">
      <c r="L128" s="108"/>
    </row>
    <row r="129" spans="12:12">
      <c r="L129" s="108"/>
    </row>
    <row r="130" spans="12:12">
      <c r="L130" s="108"/>
    </row>
    <row r="131" spans="12:12">
      <c r="L131" s="108"/>
    </row>
    <row r="132" spans="12:12">
      <c r="L132" s="108"/>
    </row>
    <row r="133" spans="12:12">
      <c r="L133" s="108"/>
    </row>
    <row r="134" spans="12:12">
      <c r="L134" s="108"/>
    </row>
    <row r="135" spans="12:12">
      <c r="L135" s="108"/>
    </row>
    <row r="136" spans="12:12">
      <c r="L136" s="108"/>
    </row>
    <row r="137" spans="12:12">
      <c r="L137" s="108"/>
    </row>
    <row r="138" spans="12:12">
      <c r="L138" s="108"/>
    </row>
    <row r="139" spans="12:12">
      <c r="L139" s="108"/>
    </row>
    <row r="140" spans="12:12">
      <c r="L140" s="108"/>
    </row>
  </sheetData>
  <mergeCells count="116">
    <mergeCell ref="T110:V110"/>
    <mergeCell ref="C111:E111"/>
    <mergeCell ref="F111:H111"/>
    <mergeCell ref="I111:K111"/>
    <mergeCell ref="N111:P111"/>
    <mergeCell ref="Q111:S111"/>
    <mergeCell ref="T111:V111"/>
    <mergeCell ref="C110:E110"/>
    <mergeCell ref="F110:H110"/>
    <mergeCell ref="I110:K110"/>
    <mergeCell ref="N110:P110"/>
    <mergeCell ref="Q110:S110"/>
    <mergeCell ref="T90:V90"/>
    <mergeCell ref="C108:E108"/>
    <mergeCell ref="F108:H108"/>
    <mergeCell ref="I108:K108"/>
    <mergeCell ref="N108:P108"/>
    <mergeCell ref="Q108:S108"/>
    <mergeCell ref="T108:V108"/>
    <mergeCell ref="C90:E90"/>
    <mergeCell ref="F90:H90"/>
    <mergeCell ref="I90:K90"/>
    <mergeCell ref="N90:P90"/>
    <mergeCell ref="Q90:S90"/>
    <mergeCell ref="T87:V87"/>
    <mergeCell ref="C89:E89"/>
    <mergeCell ref="F89:H89"/>
    <mergeCell ref="I89:K89"/>
    <mergeCell ref="N89:P89"/>
    <mergeCell ref="Q89:S89"/>
    <mergeCell ref="T89:V89"/>
    <mergeCell ref="C87:E87"/>
    <mergeCell ref="F87:H87"/>
    <mergeCell ref="I87:K87"/>
    <mergeCell ref="N87:P87"/>
    <mergeCell ref="Q87:S87"/>
    <mergeCell ref="T68:V68"/>
    <mergeCell ref="C69:E69"/>
    <mergeCell ref="F69:H69"/>
    <mergeCell ref="I69:K69"/>
    <mergeCell ref="N69:P69"/>
    <mergeCell ref="Q69:S69"/>
    <mergeCell ref="T69:V69"/>
    <mergeCell ref="C68:E68"/>
    <mergeCell ref="F68:H68"/>
    <mergeCell ref="I68:K68"/>
    <mergeCell ref="N68:P68"/>
    <mergeCell ref="Q68:S68"/>
    <mergeCell ref="N6:P6"/>
    <mergeCell ref="Q6:S6"/>
    <mergeCell ref="T6:V6"/>
    <mergeCell ref="C27:E27"/>
    <mergeCell ref="F27:H27"/>
    <mergeCell ref="I27:K27"/>
    <mergeCell ref="T24:V24"/>
    <mergeCell ref="T48:V48"/>
    <mergeCell ref="C66:E66"/>
    <mergeCell ref="F66:H66"/>
    <mergeCell ref="I66:K66"/>
    <mergeCell ref="N66:P66"/>
    <mergeCell ref="Q66:S66"/>
    <mergeCell ref="T66:V66"/>
    <mergeCell ref="C48:E48"/>
    <mergeCell ref="F48:H48"/>
    <mergeCell ref="I48:K48"/>
    <mergeCell ref="N48:P48"/>
    <mergeCell ref="Q48:S48"/>
    <mergeCell ref="T45:V45"/>
    <mergeCell ref="C47:E47"/>
    <mergeCell ref="F47:H47"/>
    <mergeCell ref="I47:K47"/>
    <mergeCell ref="N47:P47"/>
    <mergeCell ref="Q47:S47"/>
    <mergeCell ref="T47:V47"/>
    <mergeCell ref="C45:E45"/>
    <mergeCell ref="F45:H45"/>
    <mergeCell ref="I45:K45"/>
    <mergeCell ref="N45:P45"/>
    <mergeCell ref="Q45:S45"/>
    <mergeCell ref="N2:V2"/>
    <mergeCell ref="N3:P3"/>
    <mergeCell ref="Q3:S3"/>
    <mergeCell ref="T3:V3"/>
    <mergeCell ref="N4:P4"/>
    <mergeCell ref="Q4:S4"/>
    <mergeCell ref="T4:V4"/>
    <mergeCell ref="N5:P5"/>
    <mergeCell ref="Q5:S5"/>
    <mergeCell ref="T5:V5"/>
    <mergeCell ref="C2:K2"/>
    <mergeCell ref="C3:E3"/>
    <mergeCell ref="F3:H3"/>
    <mergeCell ref="I3:K3"/>
    <mergeCell ref="C4:E4"/>
    <mergeCell ref="F4:H4"/>
    <mergeCell ref="I4:K4"/>
    <mergeCell ref="C5:E5"/>
    <mergeCell ref="C26:E26"/>
    <mergeCell ref="F26:H26"/>
    <mergeCell ref="I26:K26"/>
    <mergeCell ref="F5:H5"/>
    <mergeCell ref="I5:K5"/>
    <mergeCell ref="C6:E6"/>
    <mergeCell ref="F6:H6"/>
    <mergeCell ref="I6:K6"/>
    <mergeCell ref="N26:P26"/>
    <mergeCell ref="Q26:S26"/>
    <mergeCell ref="T26:V26"/>
    <mergeCell ref="N27:P27"/>
    <mergeCell ref="Q27:S27"/>
    <mergeCell ref="T27:V27"/>
    <mergeCell ref="C24:E24"/>
    <mergeCell ref="F24:H24"/>
    <mergeCell ref="I24:K24"/>
    <mergeCell ref="N24:P24"/>
    <mergeCell ref="Q24:S2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67866-26F6-4827-A3C0-FA1825CB08F4}">
  <sheetPr>
    <tabColor rgb="FFFF0000"/>
  </sheetPr>
  <dimension ref="B1:AR126"/>
  <sheetViews>
    <sheetView topLeftCell="O48" zoomScale="72" workbookViewId="0">
      <selection activeCell="M24" sqref="M24"/>
    </sheetView>
  </sheetViews>
  <sheetFormatPr defaultRowHeight="15"/>
  <cols>
    <col min="2" max="2" width="29.140625" bestFit="1" customWidth="1"/>
    <col min="4" max="4" width="10.85546875" customWidth="1"/>
    <col min="12" max="12" width="5.85546875" customWidth="1"/>
    <col min="13" max="13" width="28.85546875" customWidth="1"/>
    <col min="15" max="15" width="10.140625" bestFit="1" customWidth="1"/>
    <col min="16" max="16" width="9.140625" bestFit="1" customWidth="1"/>
    <col min="18" max="18" width="10.140625" bestFit="1" customWidth="1"/>
    <col min="19" max="19" width="9.140625" bestFit="1" customWidth="1"/>
    <col min="21" max="22" width="10.140625" bestFit="1" customWidth="1"/>
    <col min="24" max="24" width="26.140625" bestFit="1" customWidth="1"/>
    <col min="35" max="35" width="27.85546875" bestFit="1" customWidth="1"/>
  </cols>
  <sheetData>
    <row r="1" spans="2:44" ht="15.75" thickBot="1">
      <c r="B1" s="3"/>
      <c r="C1" s="108">
        <f>SUM(C8:C21)</f>
        <v>162398</v>
      </c>
      <c r="D1" s="108">
        <f t="shared" ref="D1:AR1" si="0">SUM(D8:D21)</f>
        <v>134217</v>
      </c>
      <c r="E1" s="108">
        <f t="shared" si="0"/>
        <v>28181</v>
      </c>
      <c r="F1" s="108">
        <f t="shared" si="0"/>
        <v>210584</v>
      </c>
      <c r="G1" s="108">
        <f t="shared" si="0"/>
        <v>156956</v>
      </c>
      <c r="H1" s="108">
        <f t="shared" si="0"/>
        <v>53628</v>
      </c>
      <c r="I1" s="108">
        <f t="shared" si="0"/>
        <v>275783</v>
      </c>
      <c r="J1" s="108">
        <f t="shared" si="0"/>
        <v>174085</v>
      </c>
      <c r="K1" s="108">
        <f t="shared" si="0"/>
        <v>101698</v>
      </c>
      <c r="N1" s="108">
        <f t="shared" si="0"/>
        <v>135554.6</v>
      </c>
      <c r="O1" s="108">
        <f t="shared" si="0"/>
        <v>107373.59999999999</v>
      </c>
      <c r="P1" s="108">
        <f t="shared" si="0"/>
        <v>28181</v>
      </c>
      <c r="Q1" s="108">
        <f t="shared" si="0"/>
        <v>179192.8</v>
      </c>
      <c r="R1" s="108">
        <f t="shared" si="0"/>
        <v>125564.80000000002</v>
      </c>
      <c r="S1" s="108">
        <f t="shared" si="0"/>
        <v>53628</v>
      </c>
      <c r="T1" s="108">
        <f t="shared" si="0"/>
        <v>240966</v>
      </c>
      <c r="U1" s="108">
        <f t="shared" si="0"/>
        <v>139268</v>
      </c>
      <c r="V1" s="108">
        <f t="shared" si="0"/>
        <v>101698</v>
      </c>
      <c r="Y1" s="108">
        <f t="shared" si="0"/>
        <v>122132.90000000001</v>
      </c>
      <c r="Z1" s="108">
        <f t="shared" si="0"/>
        <v>93951.900000000009</v>
      </c>
      <c r="AA1" s="108">
        <f t="shared" si="0"/>
        <v>28181</v>
      </c>
      <c r="AB1" s="108">
        <f t="shared" si="0"/>
        <v>163497.20000000001</v>
      </c>
      <c r="AC1" s="108">
        <f t="shared" si="0"/>
        <v>109869.19999999998</v>
      </c>
      <c r="AD1" s="108">
        <f t="shared" si="0"/>
        <v>53628</v>
      </c>
      <c r="AE1" s="108">
        <f t="shared" si="0"/>
        <v>223557.5</v>
      </c>
      <c r="AF1" s="108">
        <f t="shared" si="0"/>
        <v>121859.49999999999</v>
      </c>
      <c r="AG1" s="108">
        <f t="shared" si="0"/>
        <v>101698</v>
      </c>
      <c r="AJ1" s="108">
        <f t="shared" si="0"/>
        <v>103342.51999999999</v>
      </c>
      <c r="AK1" s="108">
        <f t="shared" si="0"/>
        <v>75161.52</v>
      </c>
      <c r="AL1" s="108">
        <f t="shared" si="0"/>
        <v>28181</v>
      </c>
      <c r="AM1" s="108">
        <f t="shared" si="0"/>
        <v>141523.35999999999</v>
      </c>
      <c r="AN1" s="108">
        <f t="shared" si="0"/>
        <v>87895.359999999986</v>
      </c>
      <c r="AO1" s="108">
        <f t="shared" si="0"/>
        <v>53628</v>
      </c>
      <c r="AP1" s="108">
        <f t="shared" si="0"/>
        <v>199185.59999999998</v>
      </c>
      <c r="AQ1" s="108">
        <f t="shared" si="0"/>
        <v>97487.599999999991</v>
      </c>
      <c r="AR1" s="108">
        <f t="shared" si="0"/>
        <v>101698</v>
      </c>
    </row>
    <row r="2" spans="2:44" ht="15.75" thickBot="1">
      <c r="B2" s="102"/>
      <c r="C2" s="261" t="s">
        <v>149</v>
      </c>
      <c r="D2" s="262"/>
      <c r="E2" s="262"/>
      <c r="F2" s="262"/>
      <c r="G2" s="262"/>
      <c r="H2" s="262"/>
      <c r="I2" s="262"/>
      <c r="J2" s="262"/>
      <c r="K2" s="263"/>
      <c r="N2" s="261" t="s">
        <v>149</v>
      </c>
      <c r="O2" s="262"/>
      <c r="P2" s="262"/>
      <c r="Q2" s="262"/>
      <c r="R2" s="262"/>
      <c r="S2" s="262"/>
      <c r="T2" s="262"/>
      <c r="U2" s="262"/>
      <c r="V2" s="263"/>
      <c r="Y2" s="261" t="s">
        <v>149</v>
      </c>
      <c r="Z2" s="262"/>
      <c r="AA2" s="262"/>
      <c r="AB2" s="262"/>
      <c r="AC2" s="262"/>
      <c r="AD2" s="262"/>
      <c r="AE2" s="262"/>
      <c r="AF2" s="262"/>
      <c r="AG2" s="263"/>
      <c r="AJ2" s="261" t="s">
        <v>149</v>
      </c>
      <c r="AK2" s="262"/>
      <c r="AL2" s="262"/>
      <c r="AM2" s="262"/>
      <c r="AN2" s="262"/>
      <c r="AO2" s="262"/>
      <c r="AP2" s="262"/>
      <c r="AQ2" s="262"/>
      <c r="AR2" s="263"/>
    </row>
    <row r="3" spans="2:44">
      <c r="B3" s="135" t="s">
        <v>150</v>
      </c>
      <c r="C3" s="260" t="s">
        <v>3</v>
      </c>
      <c r="D3" s="260"/>
      <c r="E3" s="260"/>
      <c r="F3" s="260" t="s">
        <v>5</v>
      </c>
      <c r="G3" s="260"/>
      <c r="H3" s="260"/>
      <c r="I3" s="260" t="s">
        <v>6</v>
      </c>
      <c r="J3" s="260"/>
      <c r="K3" s="260"/>
      <c r="M3" s="135" t="s">
        <v>151</v>
      </c>
      <c r="N3" s="260" t="s">
        <v>3</v>
      </c>
      <c r="O3" s="260"/>
      <c r="P3" s="260"/>
      <c r="Q3" s="260" t="s">
        <v>5</v>
      </c>
      <c r="R3" s="260"/>
      <c r="S3" s="260"/>
      <c r="T3" s="260" t="s">
        <v>6</v>
      </c>
      <c r="U3" s="260"/>
      <c r="V3" s="260"/>
      <c r="X3" s="135" t="s">
        <v>152</v>
      </c>
      <c r="Y3" s="260" t="s">
        <v>3</v>
      </c>
      <c r="Z3" s="260"/>
      <c r="AA3" s="260"/>
      <c r="AB3" s="260" t="s">
        <v>5</v>
      </c>
      <c r="AC3" s="260"/>
      <c r="AD3" s="260"/>
      <c r="AE3" s="260" t="s">
        <v>6</v>
      </c>
      <c r="AF3" s="260"/>
      <c r="AG3" s="260"/>
      <c r="AI3" s="135" t="s">
        <v>153</v>
      </c>
      <c r="AJ3" s="260" t="s">
        <v>3</v>
      </c>
      <c r="AK3" s="260"/>
      <c r="AL3" s="260"/>
      <c r="AM3" s="260" t="s">
        <v>5</v>
      </c>
      <c r="AN3" s="260"/>
      <c r="AO3" s="260"/>
      <c r="AP3" s="260" t="s">
        <v>6</v>
      </c>
      <c r="AQ3" s="260"/>
      <c r="AR3" s="260"/>
    </row>
    <row r="4" spans="2:44">
      <c r="B4" s="104" t="s">
        <v>132</v>
      </c>
      <c r="C4" s="257" t="s">
        <v>154</v>
      </c>
      <c r="D4" s="258"/>
      <c r="E4" s="259"/>
      <c r="F4" s="257" t="s">
        <v>154</v>
      </c>
      <c r="G4" s="258"/>
      <c r="H4" s="259"/>
      <c r="I4" s="257" t="s">
        <v>154</v>
      </c>
      <c r="J4" s="258"/>
      <c r="K4" s="259"/>
      <c r="M4" s="104" t="s">
        <v>132</v>
      </c>
      <c r="N4" s="257" t="s">
        <v>154</v>
      </c>
      <c r="O4" s="258"/>
      <c r="P4" s="259"/>
      <c r="Q4" s="257" t="s">
        <v>154</v>
      </c>
      <c r="R4" s="258"/>
      <c r="S4" s="259"/>
      <c r="T4" s="257" t="s">
        <v>154</v>
      </c>
      <c r="U4" s="258"/>
      <c r="V4" s="259"/>
      <c r="X4" s="104" t="s">
        <v>132</v>
      </c>
      <c r="Y4" s="257" t="s">
        <v>154</v>
      </c>
      <c r="Z4" s="258"/>
      <c r="AA4" s="259"/>
      <c r="AB4" s="257" t="s">
        <v>154</v>
      </c>
      <c r="AC4" s="258"/>
      <c r="AD4" s="259"/>
      <c r="AE4" s="257" t="s">
        <v>154</v>
      </c>
      <c r="AF4" s="258"/>
      <c r="AG4" s="259"/>
      <c r="AI4" s="104" t="s">
        <v>132</v>
      </c>
      <c r="AJ4" s="257" t="s">
        <v>154</v>
      </c>
      <c r="AK4" s="258"/>
      <c r="AL4" s="259"/>
      <c r="AM4" s="257" t="s">
        <v>154</v>
      </c>
      <c r="AN4" s="258"/>
      <c r="AO4" s="259"/>
      <c r="AP4" s="257" t="s">
        <v>154</v>
      </c>
      <c r="AQ4" s="258"/>
      <c r="AR4" s="259"/>
    </row>
    <row r="5" spans="2:44">
      <c r="B5" s="104" t="s">
        <v>21</v>
      </c>
      <c r="C5" s="238" t="s">
        <v>134</v>
      </c>
      <c r="D5" s="239"/>
      <c r="E5" s="240"/>
      <c r="F5" s="238" t="s">
        <v>134</v>
      </c>
      <c r="G5" s="239"/>
      <c r="H5" s="240"/>
      <c r="I5" s="238" t="s">
        <v>134</v>
      </c>
      <c r="J5" s="239"/>
      <c r="K5" s="240"/>
      <c r="M5" s="104" t="s">
        <v>21</v>
      </c>
      <c r="N5" s="238" t="s">
        <v>134</v>
      </c>
      <c r="O5" s="239"/>
      <c r="P5" s="240"/>
      <c r="Q5" s="238" t="s">
        <v>134</v>
      </c>
      <c r="R5" s="239"/>
      <c r="S5" s="240"/>
      <c r="T5" s="238" t="s">
        <v>134</v>
      </c>
      <c r="U5" s="239"/>
      <c r="V5" s="240"/>
      <c r="X5" s="104" t="s">
        <v>21</v>
      </c>
      <c r="Y5" s="238" t="s">
        <v>134</v>
      </c>
      <c r="Z5" s="239"/>
      <c r="AA5" s="240"/>
      <c r="AB5" s="238" t="s">
        <v>134</v>
      </c>
      <c r="AC5" s="239"/>
      <c r="AD5" s="240"/>
      <c r="AE5" s="238" t="s">
        <v>134</v>
      </c>
      <c r="AF5" s="239"/>
      <c r="AG5" s="240"/>
      <c r="AI5" s="104" t="s">
        <v>21</v>
      </c>
      <c r="AJ5" s="238" t="s">
        <v>134</v>
      </c>
      <c r="AK5" s="239"/>
      <c r="AL5" s="240"/>
      <c r="AM5" s="238" t="s">
        <v>134</v>
      </c>
      <c r="AN5" s="239"/>
      <c r="AO5" s="240"/>
      <c r="AP5" s="238" t="s">
        <v>134</v>
      </c>
      <c r="AQ5" s="239"/>
      <c r="AR5" s="240"/>
    </row>
    <row r="6" spans="2:44">
      <c r="B6" s="104" t="s">
        <v>155</v>
      </c>
      <c r="C6" s="238" t="s">
        <v>136</v>
      </c>
      <c r="D6" s="239"/>
      <c r="E6" s="240"/>
      <c r="F6" s="238" t="s">
        <v>136</v>
      </c>
      <c r="G6" s="239"/>
      <c r="H6" s="240"/>
      <c r="I6" s="238" t="s">
        <v>136</v>
      </c>
      <c r="J6" s="239"/>
      <c r="K6" s="240"/>
      <c r="M6" s="104" t="s">
        <v>135</v>
      </c>
      <c r="N6" s="241" t="s">
        <v>137</v>
      </c>
      <c r="O6" s="242"/>
      <c r="P6" s="243"/>
      <c r="Q6" s="241" t="s">
        <v>137</v>
      </c>
      <c r="R6" s="242"/>
      <c r="S6" s="243"/>
      <c r="T6" s="241" t="s">
        <v>137</v>
      </c>
      <c r="U6" s="242"/>
      <c r="V6" s="243"/>
      <c r="X6" s="104" t="s">
        <v>135</v>
      </c>
      <c r="Y6" s="251" t="s">
        <v>156</v>
      </c>
      <c r="Z6" s="252"/>
      <c r="AA6" s="253"/>
      <c r="AB6" s="251" t="s">
        <v>156</v>
      </c>
      <c r="AC6" s="252"/>
      <c r="AD6" s="253"/>
      <c r="AE6" s="251" t="s">
        <v>156</v>
      </c>
      <c r="AF6" s="252"/>
      <c r="AG6" s="253"/>
      <c r="AI6" s="104" t="s">
        <v>135</v>
      </c>
      <c r="AJ6" s="241" t="s">
        <v>157</v>
      </c>
      <c r="AK6" s="242"/>
      <c r="AL6" s="243"/>
      <c r="AM6" s="241" t="s">
        <v>157</v>
      </c>
      <c r="AN6" s="242"/>
      <c r="AO6" s="243"/>
      <c r="AP6" s="241" t="s">
        <v>157</v>
      </c>
      <c r="AQ6" s="242"/>
      <c r="AR6" s="243"/>
    </row>
    <row r="7" spans="2:44">
      <c r="B7" s="103"/>
      <c r="C7" s="105" t="s">
        <v>32</v>
      </c>
      <c r="D7" s="105" t="s">
        <v>138</v>
      </c>
      <c r="E7" s="105" t="s">
        <v>139</v>
      </c>
      <c r="F7" s="105" t="s">
        <v>32</v>
      </c>
      <c r="G7" s="105" t="s">
        <v>138</v>
      </c>
      <c r="H7" s="105" t="s">
        <v>139</v>
      </c>
      <c r="I7" s="105" t="s">
        <v>32</v>
      </c>
      <c r="J7" s="105" t="s">
        <v>138</v>
      </c>
      <c r="K7" s="105" t="s">
        <v>139</v>
      </c>
      <c r="N7" s="105" t="s">
        <v>32</v>
      </c>
      <c r="O7" s="105" t="s">
        <v>138</v>
      </c>
      <c r="P7" s="105" t="s">
        <v>139</v>
      </c>
      <c r="Q7" s="105" t="s">
        <v>32</v>
      </c>
      <c r="R7" s="105" t="s">
        <v>138</v>
      </c>
      <c r="S7" s="105" t="s">
        <v>139</v>
      </c>
      <c r="T7" s="105" t="s">
        <v>32</v>
      </c>
      <c r="U7" s="105" t="s">
        <v>138</v>
      </c>
      <c r="V7" s="105" t="s">
        <v>139</v>
      </c>
      <c r="Y7" s="105" t="s">
        <v>32</v>
      </c>
      <c r="Z7" s="105" t="s">
        <v>138</v>
      </c>
      <c r="AA7" s="105" t="s">
        <v>139</v>
      </c>
      <c r="AB7" s="105" t="s">
        <v>32</v>
      </c>
      <c r="AC7" s="105" t="s">
        <v>138</v>
      </c>
      <c r="AD7" s="105" t="s">
        <v>139</v>
      </c>
      <c r="AE7" s="105" t="s">
        <v>32</v>
      </c>
      <c r="AF7" s="105" t="s">
        <v>138</v>
      </c>
      <c r="AG7" s="105" t="s">
        <v>139</v>
      </c>
      <c r="AJ7" s="105" t="s">
        <v>32</v>
      </c>
      <c r="AK7" s="105" t="s">
        <v>138</v>
      </c>
      <c r="AL7" s="105" t="s">
        <v>139</v>
      </c>
      <c r="AM7" s="105" t="s">
        <v>32</v>
      </c>
      <c r="AN7" s="105" t="s">
        <v>138</v>
      </c>
      <c r="AO7" s="105" t="s">
        <v>139</v>
      </c>
      <c r="AP7" s="105" t="s">
        <v>32</v>
      </c>
      <c r="AQ7" s="105" t="s">
        <v>138</v>
      </c>
      <c r="AR7" s="105" t="s">
        <v>139</v>
      </c>
    </row>
    <row r="8" spans="2:44">
      <c r="B8" s="109" t="s">
        <v>112</v>
      </c>
      <c r="C8" s="106">
        <f>SUM(D8:E8)</f>
        <v>3243</v>
      </c>
      <c r="D8" s="107">
        <f>Premium!D21</f>
        <v>1936</v>
      </c>
      <c r="E8" s="126">
        <f>Premium!E21</f>
        <v>1307</v>
      </c>
      <c r="F8" s="106">
        <f>SUM(G8:H8)</f>
        <v>4219</v>
      </c>
      <c r="G8" s="107">
        <f>Premium!G21</f>
        <v>2264</v>
      </c>
      <c r="H8" s="126">
        <f>Premium!H21</f>
        <v>1955</v>
      </c>
      <c r="I8" s="106">
        <f>SUM(J8:K8)</f>
        <v>5919</v>
      </c>
      <c r="J8" s="107">
        <f>Premium!J21</f>
        <v>2511</v>
      </c>
      <c r="K8" s="126">
        <f>Premium!K21</f>
        <v>3408</v>
      </c>
      <c r="M8" s="109" t="s">
        <v>112</v>
      </c>
      <c r="N8" s="106">
        <f>SUM(O8:P8)</f>
        <v>2855.8</v>
      </c>
      <c r="O8" s="129">
        <f>D8*(1-SPR_Discount)</f>
        <v>1548.8000000000002</v>
      </c>
      <c r="P8" s="127">
        <f>E8</f>
        <v>1307</v>
      </c>
      <c r="Q8" s="106">
        <f>SUM(R8:S8)</f>
        <v>3766.2</v>
      </c>
      <c r="R8" s="129">
        <f t="shared" ref="R8:R21" si="1">G8*(1-SPR_Discount)</f>
        <v>1811.2</v>
      </c>
      <c r="S8" s="127">
        <f>H8</f>
        <v>1955</v>
      </c>
      <c r="T8" s="106">
        <f>SUM(U8:V8)</f>
        <v>5416.8</v>
      </c>
      <c r="U8" s="129">
        <f t="shared" ref="U8:U21" si="2">J8*(1-SPR_Discount)</f>
        <v>2008.8000000000002</v>
      </c>
      <c r="V8" s="128">
        <f>K8</f>
        <v>3408</v>
      </c>
      <c r="X8" s="109" t="s">
        <v>112</v>
      </c>
      <c r="Y8" s="106">
        <f>SUM(Z8:AA8)</f>
        <v>2662.2</v>
      </c>
      <c r="Z8" s="107">
        <f t="shared" ref="Z8:Z21" si="3">D8*(1-HKSG_HCC)</f>
        <v>1355.1999999999998</v>
      </c>
      <c r="AA8" s="126">
        <f>E8</f>
        <v>1307</v>
      </c>
      <c r="AB8" s="106">
        <f>SUM(AC8:AD8)</f>
        <v>3539.8</v>
      </c>
      <c r="AC8" s="107">
        <f t="shared" ref="AC8:AC21" si="4">G8*(1-HKSG_HCC)</f>
        <v>1584.8</v>
      </c>
      <c r="AD8" s="126">
        <f>H8</f>
        <v>1955</v>
      </c>
      <c r="AE8" s="106">
        <f>SUM(AF8:AG8)</f>
        <v>5165.7</v>
      </c>
      <c r="AF8" s="107">
        <f t="shared" ref="AF8:AF21" si="5">J8*(1-HKSG_HCC)</f>
        <v>1757.6999999999998</v>
      </c>
      <c r="AG8" s="126">
        <f>K8</f>
        <v>3408</v>
      </c>
      <c r="AI8" s="109" t="s">
        <v>112</v>
      </c>
      <c r="AJ8" s="106">
        <f>SUM(AK8:AL8)</f>
        <v>2391.16</v>
      </c>
      <c r="AK8" s="107">
        <f t="shared" ref="AK8:AK21" si="6">O8*(1-HKSG_HCC)</f>
        <v>1084.1600000000001</v>
      </c>
      <c r="AL8" s="127">
        <f>E8</f>
        <v>1307</v>
      </c>
      <c r="AM8" s="106">
        <f>SUM(AN8:AO8)</f>
        <v>3222.84</v>
      </c>
      <c r="AN8" s="107">
        <f t="shared" ref="AN8:AN21" si="7">R8*(1-HKSG_HCC)</f>
        <v>1267.8399999999999</v>
      </c>
      <c r="AO8" s="127">
        <f>H8</f>
        <v>1955</v>
      </c>
      <c r="AP8" s="106">
        <f>SUM(AQ8:AR8)</f>
        <v>4814.16</v>
      </c>
      <c r="AQ8" s="107">
        <f t="shared" ref="AQ8:AQ21" si="8">U8*(1-HKSG_HCC)</f>
        <v>1406.16</v>
      </c>
      <c r="AR8" s="128">
        <f>K8</f>
        <v>3408</v>
      </c>
    </row>
    <row r="9" spans="2:44">
      <c r="B9" s="109" t="s">
        <v>113</v>
      </c>
      <c r="C9" s="106">
        <f t="shared" ref="C9:C21" si="9">SUM(D9:E9)</f>
        <v>2995</v>
      </c>
      <c r="D9" s="107">
        <f>Premium!D22</f>
        <v>1872</v>
      </c>
      <c r="E9" s="126">
        <f>Premium!E22</f>
        <v>1123</v>
      </c>
      <c r="F9" s="106">
        <f t="shared" ref="F9:F21" si="10">SUM(G9:H9)</f>
        <v>4089</v>
      </c>
      <c r="G9" s="107">
        <f>Premium!G22</f>
        <v>2189</v>
      </c>
      <c r="H9" s="126">
        <f>Premium!H22</f>
        <v>1900</v>
      </c>
      <c r="I9" s="106">
        <f t="shared" ref="I9:I21" si="11">SUM(J9:K9)</f>
        <v>5849</v>
      </c>
      <c r="J9" s="107">
        <f>Premium!J22</f>
        <v>2428</v>
      </c>
      <c r="K9" s="126">
        <f>Premium!K22</f>
        <v>3421</v>
      </c>
      <c r="M9" s="109" t="s">
        <v>113</v>
      </c>
      <c r="N9" s="106">
        <f t="shared" ref="N9:N21" si="12">SUM(O9:P9)</f>
        <v>2620.6000000000004</v>
      </c>
      <c r="O9" s="129">
        <f t="shared" ref="O9:O21" si="13">D9*(1-SPR_Discount)</f>
        <v>1497.6000000000001</v>
      </c>
      <c r="P9" s="127">
        <f t="shared" ref="P9:P21" si="14">E9</f>
        <v>1123</v>
      </c>
      <c r="Q9" s="106">
        <f t="shared" ref="Q9:Q21" si="15">SUM(R9:S9)</f>
        <v>3651.2</v>
      </c>
      <c r="R9" s="129">
        <f t="shared" si="1"/>
        <v>1751.2</v>
      </c>
      <c r="S9" s="127">
        <f t="shared" ref="S9:S21" si="16">H9</f>
        <v>1900</v>
      </c>
      <c r="T9" s="106">
        <f t="shared" ref="T9:T21" si="17">SUM(U9:V9)</f>
        <v>5363.4</v>
      </c>
      <c r="U9" s="129">
        <f t="shared" si="2"/>
        <v>1942.4</v>
      </c>
      <c r="V9" s="128">
        <f t="shared" ref="V9:V21" si="18">K9</f>
        <v>3421</v>
      </c>
      <c r="X9" s="109" t="s">
        <v>113</v>
      </c>
      <c r="Y9" s="106">
        <f t="shared" ref="Y9:Y21" si="19">SUM(Z9:AA9)</f>
        <v>2433.3999999999996</v>
      </c>
      <c r="Z9" s="107">
        <f t="shared" si="3"/>
        <v>1310.3999999999999</v>
      </c>
      <c r="AA9" s="126">
        <f t="shared" ref="AA9:AA21" si="20">E9</f>
        <v>1123</v>
      </c>
      <c r="AB9" s="106">
        <f t="shared" ref="AB9:AB21" si="21">SUM(AC9:AD9)</f>
        <v>3432.3</v>
      </c>
      <c r="AC9" s="107">
        <f t="shared" si="4"/>
        <v>1532.3</v>
      </c>
      <c r="AD9" s="126">
        <f t="shared" ref="AD9:AD21" si="22">H9</f>
        <v>1900</v>
      </c>
      <c r="AE9" s="106">
        <f t="shared" ref="AE9:AE21" si="23">SUM(AF9:AG9)</f>
        <v>5120.6000000000004</v>
      </c>
      <c r="AF9" s="107">
        <f t="shared" si="5"/>
        <v>1699.6</v>
      </c>
      <c r="AG9" s="126">
        <f t="shared" ref="AG9:AG21" si="24">K9</f>
        <v>3421</v>
      </c>
      <c r="AI9" s="109" t="s">
        <v>113</v>
      </c>
      <c r="AJ9" s="106">
        <f t="shared" ref="AJ9:AJ21" si="25">SUM(AK9:AL9)</f>
        <v>2171.3199999999997</v>
      </c>
      <c r="AK9" s="107">
        <f t="shared" si="6"/>
        <v>1048.32</v>
      </c>
      <c r="AL9" s="127">
        <f t="shared" ref="AL9:AL21" si="26">E9</f>
        <v>1123</v>
      </c>
      <c r="AM9" s="106">
        <f t="shared" ref="AM9:AM21" si="27">SUM(AN9:AO9)</f>
        <v>3125.84</v>
      </c>
      <c r="AN9" s="107">
        <f t="shared" si="7"/>
        <v>1225.8399999999999</v>
      </c>
      <c r="AO9" s="127">
        <f t="shared" ref="AO9:AO21" si="28">H9</f>
        <v>1900</v>
      </c>
      <c r="AP9" s="106">
        <f t="shared" ref="AP9:AP21" si="29">SUM(AQ9:AR9)</f>
        <v>4780.68</v>
      </c>
      <c r="AQ9" s="107">
        <f t="shared" si="8"/>
        <v>1359.68</v>
      </c>
      <c r="AR9" s="128">
        <f t="shared" ref="AR9:AR21" si="30">K9</f>
        <v>3421</v>
      </c>
    </row>
    <row r="10" spans="2:44">
      <c r="B10" s="109" t="s">
        <v>114</v>
      </c>
      <c r="C10" s="106">
        <f t="shared" si="9"/>
        <v>3462</v>
      </c>
      <c r="D10" s="107">
        <f>Premium!D23</f>
        <v>2162</v>
      </c>
      <c r="E10" s="126">
        <f>Premium!E23</f>
        <v>1300</v>
      </c>
      <c r="F10" s="106">
        <f t="shared" si="10"/>
        <v>4705</v>
      </c>
      <c r="G10" s="107">
        <f>Premium!G23</f>
        <v>2528</v>
      </c>
      <c r="H10" s="126">
        <f>Premium!H23</f>
        <v>2177</v>
      </c>
      <c r="I10" s="106">
        <f t="shared" si="11"/>
        <v>6875</v>
      </c>
      <c r="J10" s="107">
        <f>Premium!J23</f>
        <v>2804</v>
      </c>
      <c r="K10" s="126">
        <f>Premium!K23</f>
        <v>4071</v>
      </c>
      <c r="M10" s="109" t="s">
        <v>114</v>
      </c>
      <c r="N10" s="106">
        <f t="shared" si="12"/>
        <v>3029.6000000000004</v>
      </c>
      <c r="O10" s="129">
        <f t="shared" si="13"/>
        <v>1729.6000000000001</v>
      </c>
      <c r="P10" s="127">
        <f t="shared" si="14"/>
        <v>1300</v>
      </c>
      <c r="Q10" s="106">
        <f t="shared" si="15"/>
        <v>4199.3999999999996</v>
      </c>
      <c r="R10" s="129">
        <f t="shared" si="1"/>
        <v>2022.4</v>
      </c>
      <c r="S10" s="127">
        <f t="shared" si="16"/>
        <v>2177</v>
      </c>
      <c r="T10" s="106">
        <f t="shared" si="17"/>
        <v>6314.2000000000007</v>
      </c>
      <c r="U10" s="129">
        <f t="shared" si="2"/>
        <v>2243.2000000000003</v>
      </c>
      <c r="V10" s="128">
        <f t="shared" si="18"/>
        <v>4071</v>
      </c>
      <c r="X10" s="109" t="s">
        <v>114</v>
      </c>
      <c r="Y10" s="106">
        <f t="shared" si="19"/>
        <v>2813.3999999999996</v>
      </c>
      <c r="Z10" s="107">
        <f t="shared" si="3"/>
        <v>1513.3999999999999</v>
      </c>
      <c r="AA10" s="126">
        <f t="shared" si="20"/>
        <v>1300</v>
      </c>
      <c r="AB10" s="106">
        <f t="shared" si="21"/>
        <v>3946.6</v>
      </c>
      <c r="AC10" s="107">
        <f t="shared" si="4"/>
        <v>1769.6</v>
      </c>
      <c r="AD10" s="126">
        <f t="shared" si="22"/>
        <v>2177</v>
      </c>
      <c r="AE10" s="106">
        <f t="shared" si="23"/>
        <v>6033.8</v>
      </c>
      <c r="AF10" s="107">
        <f t="shared" si="5"/>
        <v>1962.8</v>
      </c>
      <c r="AG10" s="126">
        <f t="shared" si="24"/>
        <v>4071</v>
      </c>
      <c r="AI10" s="109" t="s">
        <v>114</v>
      </c>
      <c r="AJ10" s="106">
        <f t="shared" si="25"/>
        <v>2510.7200000000003</v>
      </c>
      <c r="AK10" s="107">
        <f t="shared" si="6"/>
        <v>1210.72</v>
      </c>
      <c r="AL10" s="127">
        <f t="shared" si="26"/>
        <v>1300</v>
      </c>
      <c r="AM10" s="106">
        <f t="shared" si="27"/>
        <v>3592.6800000000003</v>
      </c>
      <c r="AN10" s="107">
        <f t="shared" si="7"/>
        <v>1415.68</v>
      </c>
      <c r="AO10" s="127">
        <f t="shared" si="28"/>
        <v>2177</v>
      </c>
      <c r="AP10" s="106">
        <f t="shared" si="29"/>
        <v>5641.24</v>
      </c>
      <c r="AQ10" s="107">
        <f t="shared" si="8"/>
        <v>1570.24</v>
      </c>
      <c r="AR10" s="128">
        <f t="shared" si="30"/>
        <v>4071</v>
      </c>
    </row>
    <row r="11" spans="2:44">
      <c r="B11" s="109" t="s">
        <v>115</v>
      </c>
      <c r="C11" s="106">
        <f t="shared" si="9"/>
        <v>4283</v>
      </c>
      <c r="D11" s="107">
        <f>Premium!D24</f>
        <v>2743</v>
      </c>
      <c r="E11" s="126">
        <f>Premium!E24</f>
        <v>1540</v>
      </c>
      <c r="F11" s="106">
        <f t="shared" si="10"/>
        <v>5746</v>
      </c>
      <c r="G11" s="107">
        <f>Premium!G24</f>
        <v>3207</v>
      </c>
      <c r="H11" s="126">
        <f>Premium!H24</f>
        <v>2539</v>
      </c>
      <c r="I11" s="106">
        <f t="shared" si="11"/>
        <v>8176</v>
      </c>
      <c r="J11" s="107">
        <f>Premium!J24</f>
        <v>3557</v>
      </c>
      <c r="K11" s="126">
        <f>Premium!K24</f>
        <v>4619</v>
      </c>
      <c r="M11" s="109" t="s">
        <v>115</v>
      </c>
      <c r="N11" s="106">
        <f t="shared" si="12"/>
        <v>3734.4</v>
      </c>
      <c r="O11" s="129">
        <f t="shared" si="13"/>
        <v>2194.4</v>
      </c>
      <c r="P11" s="127">
        <f t="shared" si="14"/>
        <v>1540</v>
      </c>
      <c r="Q11" s="106">
        <f t="shared" si="15"/>
        <v>5104.6000000000004</v>
      </c>
      <c r="R11" s="129">
        <f t="shared" si="1"/>
        <v>2565.6000000000004</v>
      </c>
      <c r="S11" s="127">
        <f t="shared" si="16"/>
        <v>2539</v>
      </c>
      <c r="T11" s="106">
        <f t="shared" si="17"/>
        <v>7464.6</v>
      </c>
      <c r="U11" s="129">
        <f t="shared" si="2"/>
        <v>2845.6000000000004</v>
      </c>
      <c r="V11" s="128">
        <f t="shared" si="18"/>
        <v>4619</v>
      </c>
      <c r="X11" s="109" t="s">
        <v>115</v>
      </c>
      <c r="Y11" s="106">
        <f t="shared" si="19"/>
        <v>3460.1</v>
      </c>
      <c r="Z11" s="107">
        <f t="shared" si="3"/>
        <v>1920.1</v>
      </c>
      <c r="AA11" s="126">
        <f t="shared" si="20"/>
        <v>1540</v>
      </c>
      <c r="AB11" s="106">
        <f t="shared" si="21"/>
        <v>4783.8999999999996</v>
      </c>
      <c r="AC11" s="107">
        <f t="shared" si="4"/>
        <v>2244.8999999999996</v>
      </c>
      <c r="AD11" s="126">
        <f t="shared" si="22"/>
        <v>2539</v>
      </c>
      <c r="AE11" s="106">
        <f t="shared" si="23"/>
        <v>7108.9</v>
      </c>
      <c r="AF11" s="107">
        <f t="shared" si="5"/>
        <v>2489.8999999999996</v>
      </c>
      <c r="AG11" s="126">
        <f t="shared" si="24"/>
        <v>4619</v>
      </c>
      <c r="AI11" s="109" t="s">
        <v>115</v>
      </c>
      <c r="AJ11" s="106">
        <f t="shared" si="25"/>
        <v>3076.08</v>
      </c>
      <c r="AK11" s="107">
        <f t="shared" si="6"/>
        <v>1536.08</v>
      </c>
      <c r="AL11" s="127">
        <f t="shared" si="26"/>
        <v>1540</v>
      </c>
      <c r="AM11" s="106">
        <f t="shared" si="27"/>
        <v>4334.92</v>
      </c>
      <c r="AN11" s="107">
        <f t="shared" si="7"/>
        <v>1795.92</v>
      </c>
      <c r="AO11" s="127">
        <f t="shared" si="28"/>
        <v>2539</v>
      </c>
      <c r="AP11" s="106">
        <f t="shared" si="29"/>
        <v>6610.92</v>
      </c>
      <c r="AQ11" s="107">
        <f t="shared" si="8"/>
        <v>1991.92</v>
      </c>
      <c r="AR11" s="128">
        <f t="shared" si="30"/>
        <v>4619</v>
      </c>
    </row>
    <row r="12" spans="2:44">
      <c r="B12" s="109" t="s">
        <v>116</v>
      </c>
      <c r="C12" s="106">
        <f t="shared" si="9"/>
        <v>4831</v>
      </c>
      <c r="D12" s="107">
        <f>Premium!D25</f>
        <v>3227</v>
      </c>
      <c r="E12" s="126">
        <f>Premium!E25</f>
        <v>1604</v>
      </c>
      <c r="F12" s="106">
        <f t="shared" si="10"/>
        <v>6364</v>
      </c>
      <c r="G12" s="107">
        <f>Premium!G25</f>
        <v>3773</v>
      </c>
      <c r="H12" s="126">
        <f>Premium!H25</f>
        <v>2591</v>
      </c>
      <c r="I12" s="106">
        <f t="shared" si="11"/>
        <v>8889</v>
      </c>
      <c r="J12" s="107">
        <f>Premium!J25</f>
        <v>4185</v>
      </c>
      <c r="K12" s="126">
        <f>Premium!K25</f>
        <v>4704</v>
      </c>
      <c r="M12" s="109" t="s">
        <v>116</v>
      </c>
      <c r="N12" s="106">
        <f t="shared" si="12"/>
        <v>4185.6000000000004</v>
      </c>
      <c r="O12" s="129">
        <f t="shared" si="13"/>
        <v>2581.6000000000004</v>
      </c>
      <c r="P12" s="127">
        <f t="shared" si="14"/>
        <v>1604</v>
      </c>
      <c r="Q12" s="106">
        <f t="shared" si="15"/>
        <v>5609.4</v>
      </c>
      <c r="R12" s="129">
        <f t="shared" si="1"/>
        <v>3018.4</v>
      </c>
      <c r="S12" s="127">
        <f t="shared" si="16"/>
        <v>2591</v>
      </c>
      <c r="T12" s="106">
        <f t="shared" si="17"/>
        <v>8052</v>
      </c>
      <c r="U12" s="129">
        <f t="shared" si="2"/>
        <v>3348</v>
      </c>
      <c r="V12" s="128">
        <f t="shared" si="18"/>
        <v>4704</v>
      </c>
      <c r="X12" s="109" t="s">
        <v>116</v>
      </c>
      <c r="Y12" s="106">
        <f t="shared" si="19"/>
        <v>3862.8999999999996</v>
      </c>
      <c r="Z12" s="107">
        <f t="shared" si="3"/>
        <v>2258.8999999999996</v>
      </c>
      <c r="AA12" s="126">
        <f t="shared" si="20"/>
        <v>1604</v>
      </c>
      <c r="AB12" s="106">
        <f t="shared" si="21"/>
        <v>5232.1000000000004</v>
      </c>
      <c r="AC12" s="107">
        <f t="shared" si="4"/>
        <v>2641.1</v>
      </c>
      <c r="AD12" s="126">
        <f t="shared" si="22"/>
        <v>2591</v>
      </c>
      <c r="AE12" s="106">
        <f t="shared" si="23"/>
        <v>7633.5</v>
      </c>
      <c r="AF12" s="107">
        <f t="shared" si="5"/>
        <v>2929.5</v>
      </c>
      <c r="AG12" s="126">
        <f t="shared" si="24"/>
        <v>4704</v>
      </c>
      <c r="AI12" s="109" t="s">
        <v>116</v>
      </c>
      <c r="AJ12" s="106">
        <f t="shared" si="25"/>
        <v>3411.12</v>
      </c>
      <c r="AK12" s="107">
        <f t="shared" si="6"/>
        <v>1807.1200000000001</v>
      </c>
      <c r="AL12" s="127">
        <f t="shared" si="26"/>
        <v>1604</v>
      </c>
      <c r="AM12" s="106">
        <f t="shared" si="27"/>
        <v>4703.88</v>
      </c>
      <c r="AN12" s="107">
        <f t="shared" si="7"/>
        <v>2112.88</v>
      </c>
      <c r="AO12" s="127">
        <f t="shared" si="28"/>
        <v>2591</v>
      </c>
      <c r="AP12" s="106">
        <f t="shared" si="29"/>
        <v>7047.6</v>
      </c>
      <c r="AQ12" s="107">
        <f t="shared" si="8"/>
        <v>2343.6</v>
      </c>
      <c r="AR12" s="128">
        <f t="shared" si="30"/>
        <v>4704</v>
      </c>
    </row>
    <row r="13" spans="2:44">
      <c r="B13" s="110" t="s">
        <v>117</v>
      </c>
      <c r="C13" s="106">
        <f t="shared" si="9"/>
        <v>5393</v>
      </c>
      <c r="D13" s="107">
        <f>Premium!D26</f>
        <v>3646</v>
      </c>
      <c r="E13" s="126">
        <f>Premium!E26</f>
        <v>1747</v>
      </c>
      <c r="F13" s="106">
        <f t="shared" si="10"/>
        <v>7117</v>
      </c>
      <c r="G13" s="107">
        <f>Premium!G26</f>
        <v>4264</v>
      </c>
      <c r="H13" s="126">
        <f>Premium!H26</f>
        <v>2853</v>
      </c>
      <c r="I13" s="106">
        <f t="shared" si="11"/>
        <v>9999</v>
      </c>
      <c r="J13" s="107">
        <f>Premium!J26</f>
        <v>4729</v>
      </c>
      <c r="K13" s="126">
        <f>Premium!K26</f>
        <v>5270</v>
      </c>
      <c r="M13" s="110" t="s">
        <v>117</v>
      </c>
      <c r="N13" s="106">
        <f t="shared" si="12"/>
        <v>4663.8</v>
      </c>
      <c r="O13" s="129">
        <f t="shared" si="13"/>
        <v>2916.8</v>
      </c>
      <c r="P13" s="127">
        <f t="shared" si="14"/>
        <v>1747</v>
      </c>
      <c r="Q13" s="106">
        <f t="shared" si="15"/>
        <v>6264.2000000000007</v>
      </c>
      <c r="R13" s="129">
        <f t="shared" si="1"/>
        <v>3411.2000000000003</v>
      </c>
      <c r="S13" s="127">
        <f t="shared" si="16"/>
        <v>2853</v>
      </c>
      <c r="T13" s="106">
        <f t="shared" si="17"/>
        <v>9053.2000000000007</v>
      </c>
      <c r="U13" s="129">
        <f t="shared" si="2"/>
        <v>3783.2000000000003</v>
      </c>
      <c r="V13" s="128">
        <f t="shared" si="18"/>
        <v>5270</v>
      </c>
      <c r="X13" s="110" t="s">
        <v>117</v>
      </c>
      <c r="Y13" s="106">
        <f t="shared" si="19"/>
        <v>4299.2</v>
      </c>
      <c r="Z13" s="107">
        <f t="shared" si="3"/>
        <v>2552.1999999999998</v>
      </c>
      <c r="AA13" s="126">
        <f t="shared" si="20"/>
        <v>1747</v>
      </c>
      <c r="AB13" s="106">
        <f t="shared" si="21"/>
        <v>5837.7999999999993</v>
      </c>
      <c r="AC13" s="107">
        <f t="shared" si="4"/>
        <v>2984.7999999999997</v>
      </c>
      <c r="AD13" s="126">
        <f t="shared" si="22"/>
        <v>2853</v>
      </c>
      <c r="AE13" s="106">
        <f t="shared" si="23"/>
        <v>8580.2999999999993</v>
      </c>
      <c r="AF13" s="107">
        <f t="shared" si="5"/>
        <v>3310.2999999999997</v>
      </c>
      <c r="AG13" s="126">
        <f t="shared" si="24"/>
        <v>5270</v>
      </c>
      <c r="AI13" s="110" t="s">
        <v>117</v>
      </c>
      <c r="AJ13" s="106">
        <f t="shared" si="25"/>
        <v>3788.76</v>
      </c>
      <c r="AK13" s="107">
        <f t="shared" si="6"/>
        <v>2041.76</v>
      </c>
      <c r="AL13" s="127">
        <f t="shared" si="26"/>
        <v>1747</v>
      </c>
      <c r="AM13" s="106">
        <f t="shared" si="27"/>
        <v>5240.84</v>
      </c>
      <c r="AN13" s="107">
        <f t="shared" si="7"/>
        <v>2387.84</v>
      </c>
      <c r="AO13" s="127">
        <f t="shared" si="28"/>
        <v>2853</v>
      </c>
      <c r="AP13" s="106">
        <f t="shared" si="29"/>
        <v>7918.24</v>
      </c>
      <c r="AQ13" s="107">
        <f t="shared" si="8"/>
        <v>2648.2400000000002</v>
      </c>
      <c r="AR13" s="128">
        <f t="shared" si="30"/>
        <v>5270</v>
      </c>
    </row>
    <row r="14" spans="2:44">
      <c r="B14" s="109" t="s">
        <v>118</v>
      </c>
      <c r="C14" s="106">
        <f t="shared" si="9"/>
        <v>6375</v>
      </c>
      <c r="D14" s="107">
        <f>Premium!D27</f>
        <v>4420</v>
      </c>
      <c r="E14" s="126">
        <f>Premium!E27</f>
        <v>1955</v>
      </c>
      <c r="F14" s="106">
        <f t="shared" si="10"/>
        <v>8404</v>
      </c>
      <c r="G14" s="107">
        <f>Premium!G27</f>
        <v>5169</v>
      </c>
      <c r="H14" s="126">
        <f>Premium!H27</f>
        <v>3235</v>
      </c>
      <c r="I14" s="106">
        <f t="shared" si="11"/>
        <v>11555</v>
      </c>
      <c r="J14" s="107">
        <f>Premium!J27</f>
        <v>5733</v>
      </c>
      <c r="K14" s="126">
        <f>Premium!K27</f>
        <v>5822</v>
      </c>
      <c r="M14" s="109" t="s">
        <v>118</v>
      </c>
      <c r="N14" s="106">
        <f t="shared" si="12"/>
        <v>5491</v>
      </c>
      <c r="O14" s="129">
        <f t="shared" si="13"/>
        <v>3536</v>
      </c>
      <c r="P14" s="127">
        <f t="shared" si="14"/>
        <v>1955</v>
      </c>
      <c r="Q14" s="106">
        <f t="shared" si="15"/>
        <v>7370.2</v>
      </c>
      <c r="R14" s="129">
        <f t="shared" si="1"/>
        <v>4135.2</v>
      </c>
      <c r="S14" s="127">
        <f t="shared" si="16"/>
        <v>3235</v>
      </c>
      <c r="T14" s="106">
        <f t="shared" si="17"/>
        <v>10408.400000000001</v>
      </c>
      <c r="U14" s="129">
        <f t="shared" si="2"/>
        <v>4586.4000000000005</v>
      </c>
      <c r="V14" s="128">
        <f t="shared" si="18"/>
        <v>5822</v>
      </c>
      <c r="X14" s="109" t="s">
        <v>118</v>
      </c>
      <c r="Y14" s="106">
        <f t="shared" si="19"/>
        <v>5049</v>
      </c>
      <c r="Z14" s="107">
        <f t="shared" si="3"/>
        <v>3094</v>
      </c>
      <c r="AA14" s="126">
        <f t="shared" si="20"/>
        <v>1955</v>
      </c>
      <c r="AB14" s="106">
        <f t="shared" si="21"/>
        <v>6853.2999999999993</v>
      </c>
      <c r="AC14" s="107">
        <f t="shared" si="4"/>
        <v>3618.2999999999997</v>
      </c>
      <c r="AD14" s="126">
        <f t="shared" si="22"/>
        <v>3235</v>
      </c>
      <c r="AE14" s="106">
        <f t="shared" si="23"/>
        <v>9835.1</v>
      </c>
      <c r="AF14" s="107">
        <f t="shared" si="5"/>
        <v>4013.1</v>
      </c>
      <c r="AG14" s="126">
        <f t="shared" si="24"/>
        <v>5822</v>
      </c>
      <c r="AI14" s="109" t="s">
        <v>118</v>
      </c>
      <c r="AJ14" s="106">
        <f t="shared" si="25"/>
        <v>4430.2</v>
      </c>
      <c r="AK14" s="107">
        <f t="shared" si="6"/>
        <v>2475.1999999999998</v>
      </c>
      <c r="AL14" s="127">
        <f t="shared" si="26"/>
        <v>1955</v>
      </c>
      <c r="AM14" s="106">
        <f t="shared" si="27"/>
        <v>6129.6399999999994</v>
      </c>
      <c r="AN14" s="107">
        <f t="shared" si="7"/>
        <v>2894.64</v>
      </c>
      <c r="AO14" s="127">
        <f t="shared" si="28"/>
        <v>3235</v>
      </c>
      <c r="AP14" s="106">
        <f t="shared" si="29"/>
        <v>9032.48</v>
      </c>
      <c r="AQ14" s="107">
        <f t="shared" si="8"/>
        <v>3210.48</v>
      </c>
      <c r="AR14" s="128">
        <f t="shared" si="30"/>
        <v>5822</v>
      </c>
    </row>
    <row r="15" spans="2:44">
      <c r="B15" s="109" t="s">
        <v>119</v>
      </c>
      <c r="C15" s="106">
        <f t="shared" si="9"/>
        <v>7790</v>
      </c>
      <c r="D15" s="107">
        <f>Premium!D28</f>
        <v>5485</v>
      </c>
      <c r="E15" s="126">
        <f>Premium!E28</f>
        <v>2305</v>
      </c>
      <c r="F15" s="106">
        <f t="shared" si="10"/>
        <v>10090</v>
      </c>
      <c r="G15" s="107">
        <f>Premium!G28</f>
        <v>6414</v>
      </c>
      <c r="H15" s="126">
        <f>Premium!H28</f>
        <v>3676</v>
      </c>
      <c r="I15" s="106">
        <f t="shared" si="11"/>
        <v>13701</v>
      </c>
      <c r="J15" s="107">
        <f>Premium!J28</f>
        <v>7114</v>
      </c>
      <c r="K15" s="126">
        <f>Premium!K28</f>
        <v>6587</v>
      </c>
      <c r="M15" s="109" t="s">
        <v>119</v>
      </c>
      <c r="N15" s="106">
        <f t="shared" si="12"/>
        <v>6693</v>
      </c>
      <c r="O15" s="129">
        <f t="shared" si="13"/>
        <v>4388</v>
      </c>
      <c r="P15" s="127">
        <f t="shared" si="14"/>
        <v>2305</v>
      </c>
      <c r="Q15" s="106">
        <f t="shared" si="15"/>
        <v>8807.2000000000007</v>
      </c>
      <c r="R15" s="129">
        <f t="shared" si="1"/>
        <v>5131.2000000000007</v>
      </c>
      <c r="S15" s="127">
        <f t="shared" si="16"/>
        <v>3676</v>
      </c>
      <c r="T15" s="106">
        <f t="shared" si="17"/>
        <v>12278.2</v>
      </c>
      <c r="U15" s="129">
        <f t="shared" si="2"/>
        <v>5691.2000000000007</v>
      </c>
      <c r="V15" s="128">
        <f t="shared" si="18"/>
        <v>6587</v>
      </c>
      <c r="X15" s="109" t="s">
        <v>119</v>
      </c>
      <c r="Y15" s="106">
        <f t="shared" si="19"/>
        <v>6144.5</v>
      </c>
      <c r="Z15" s="107">
        <f t="shared" si="3"/>
        <v>3839.4999999999995</v>
      </c>
      <c r="AA15" s="126">
        <f t="shared" si="20"/>
        <v>2305</v>
      </c>
      <c r="AB15" s="106">
        <f t="shared" si="21"/>
        <v>8165.7999999999993</v>
      </c>
      <c r="AC15" s="107">
        <f t="shared" si="4"/>
        <v>4489.7999999999993</v>
      </c>
      <c r="AD15" s="126">
        <f t="shared" si="22"/>
        <v>3676</v>
      </c>
      <c r="AE15" s="106">
        <f t="shared" si="23"/>
        <v>11566.8</v>
      </c>
      <c r="AF15" s="107">
        <f t="shared" si="5"/>
        <v>4979.7999999999993</v>
      </c>
      <c r="AG15" s="126">
        <f t="shared" si="24"/>
        <v>6587</v>
      </c>
      <c r="AI15" s="109" t="s">
        <v>119</v>
      </c>
      <c r="AJ15" s="106">
        <f t="shared" si="25"/>
        <v>5376.6</v>
      </c>
      <c r="AK15" s="107">
        <f t="shared" si="6"/>
        <v>3071.6</v>
      </c>
      <c r="AL15" s="127">
        <f t="shared" si="26"/>
        <v>2305</v>
      </c>
      <c r="AM15" s="106">
        <f t="shared" si="27"/>
        <v>7267.84</v>
      </c>
      <c r="AN15" s="107">
        <f t="shared" si="7"/>
        <v>3591.84</v>
      </c>
      <c r="AO15" s="127">
        <f t="shared" si="28"/>
        <v>3676</v>
      </c>
      <c r="AP15" s="106">
        <f t="shared" si="29"/>
        <v>10570.84</v>
      </c>
      <c r="AQ15" s="107">
        <f t="shared" si="8"/>
        <v>3983.84</v>
      </c>
      <c r="AR15" s="128">
        <f t="shared" si="30"/>
        <v>6587</v>
      </c>
    </row>
    <row r="16" spans="2:44">
      <c r="B16" s="109" t="s">
        <v>120</v>
      </c>
      <c r="C16" s="106">
        <f t="shared" si="9"/>
        <v>9487</v>
      </c>
      <c r="D16" s="107">
        <f>Premium!D29</f>
        <v>6937</v>
      </c>
      <c r="E16" s="126">
        <f>Premium!E29</f>
        <v>2550</v>
      </c>
      <c r="F16" s="106">
        <f t="shared" si="10"/>
        <v>12509</v>
      </c>
      <c r="G16" s="107">
        <f>Premium!G29</f>
        <v>8112</v>
      </c>
      <c r="H16" s="126">
        <f>Premium!H29</f>
        <v>4397</v>
      </c>
      <c r="I16" s="106">
        <f t="shared" si="11"/>
        <v>16826</v>
      </c>
      <c r="J16" s="107">
        <f>Premium!J29</f>
        <v>8997</v>
      </c>
      <c r="K16" s="126">
        <f>Premium!K29</f>
        <v>7829</v>
      </c>
      <c r="M16" s="109" t="s">
        <v>120</v>
      </c>
      <c r="N16" s="106">
        <f t="shared" si="12"/>
        <v>8099.6</v>
      </c>
      <c r="O16" s="129">
        <f t="shared" si="13"/>
        <v>5549.6</v>
      </c>
      <c r="P16" s="127">
        <f t="shared" si="14"/>
        <v>2550</v>
      </c>
      <c r="Q16" s="106">
        <f t="shared" si="15"/>
        <v>10886.6</v>
      </c>
      <c r="R16" s="129">
        <f t="shared" si="1"/>
        <v>6489.6</v>
      </c>
      <c r="S16" s="127">
        <f t="shared" si="16"/>
        <v>4397</v>
      </c>
      <c r="T16" s="106">
        <f t="shared" si="17"/>
        <v>15026.6</v>
      </c>
      <c r="U16" s="129">
        <f t="shared" si="2"/>
        <v>7197.6</v>
      </c>
      <c r="V16" s="128">
        <f t="shared" si="18"/>
        <v>7829</v>
      </c>
      <c r="X16" s="109" t="s">
        <v>120</v>
      </c>
      <c r="Y16" s="106">
        <f t="shared" si="19"/>
        <v>7405.9</v>
      </c>
      <c r="Z16" s="107">
        <f t="shared" si="3"/>
        <v>4855.8999999999996</v>
      </c>
      <c r="AA16" s="126">
        <f t="shared" si="20"/>
        <v>2550</v>
      </c>
      <c r="AB16" s="106">
        <f t="shared" si="21"/>
        <v>10075.4</v>
      </c>
      <c r="AC16" s="107">
        <f t="shared" si="4"/>
        <v>5678.4</v>
      </c>
      <c r="AD16" s="126">
        <f t="shared" si="22"/>
        <v>4397</v>
      </c>
      <c r="AE16" s="106">
        <f t="shared" si="23"/>
        <v>14126.9</v>
      </c>
      <c r="AF16" s="107">
        <f t="shared" si="5"/>
        <v>6297.9</v>
      </c>
      <c r="AG16" s="126">
        <f t="shared" si="24"/>
        <v>7829</v>
      </c>
      <c r="AI16" s="109" t="s">
        <v>120</v>
      </c>
      <c r="AJ16" s="106">
        <f t="shared" si="25"/>
        <v>6434.7199999999993</v>
      </c>
      <c r="AK16" s="107">
        <f t="shared" si="6"/>
        <v>3884.72</v>
      </c>
      <c r="AL16" s="127">
        <f t="shared" si="26"/>
        <v>2550</v>
      </c>
      <c r="AM16" s="106">
        <f t="shared" si="27"/>
        <v>8939.7200000000012</v>
      </c>
      <c r="AN16" s="107">
        <f t="shared" si="7"/>
        <v>4542.72</v>
      </c>
      <c r="AO16" s="127">
        <f t="shared" si="28"/>
        <v>4397</v>
      </c>
      <c r="AP16" s="106">
        <f t="shared" si="29"/>
        <v>12867.32</v>
      </c>
      <c r="AQ16" s="107">
        <f t="shared" si="8"/>
        <v>5038.32</v>
      </c>
      <c r="AR16" s="128">
        <f t="shared" si="30"/>
        <v>7829</v>
      </c>
    </row>
    <row r="17" spans="2:44">
      <c r="B17" s="110" t="s">
        <v>121</v>
      </c>
      <c r="C17" s="106">
        <f t="shared" si="9"/>
        <v>10777</v>
      </c>
      <c r="D17" s="107">
        <f>Premium!D30</f>
        <v>8227</v>
      </c>
      <c r="E17" s="126">
        <f>Premium!E30</f>
        <v>2550</v>
      </c>
      <c r="F17" s="106">
        <f t="shared" si="10"/>
        <v>14126</v>
      </c>
      <c r="G17" s="107">
        <f>Premium!G30</f>
        <v>9621</v>
      </c>
      <c r="H17" s="126">
        <f>Premium!H30</f>
        <v>4505</v>
      </c>
      <c r="I17" s="106">
        <f t="shared" si="11"/>
        <v>19055</v>
      </c>
      <c r="J17" s="107">
        <f>Premium!J30</f>
        <v>10671</v>
      </c>
      <c r="K17" s="126">
        <f>Premium!K30</f>
        <v>8384</v>
      </c>
      <c r="M17" s="110" t="s">
        <v>121</v>
      </c>
      <c r="N17" s="106">
        <f t="shared" si="12"/>
        <v>9131.6</v>
      </c>
      <c r="O17" s="129">
        <f t="shared" si="13"/>
        <v>6581.6</v>
      </c>
      <c r="P17" s="127">
        <f t="shared" si="14"/>
        <v>2550</v>
      </c>
      <c r="Q17" s="106">
        <f t="shared" si="15"/>
        <v>12201.8</v>
      </c>
      <c r="R17" s="129">
        <f t="shared" si="1"/>
        <v>7696.8</v>
      </c>
      <c r="S17" s="127">
        <f t="shared" si="16"/>
        <v>4505</v>
      </c>
      <c r="T17" s="106">
        <f t="shared" si="17"/>
        <v>16920.800000000003</v>
      </c>
      <c r="U17" s="129">
        <f t="shared" si="2"/>
        <v>8536.8000000000011</v>
      </c>
      <c r="V17" s="128">
        <f t="shared" si="18"/>
        <v>8384</v>
      </c>
      <c r="X17" s="110" t="s">
        <v>121</v>
      </c>
      <c r="Y17" s="106">
        <f t="shared" si="19"/>
        <v>8308.9</v>
      </c>
      <c r="Z17" s="107">
        <f t="shared" si="3"/>
        <v>5758.9</v>
      </c>
      <c r="AA17" s="126">
        <f t="shared" si="20"/>
        <v>2550</v>
      </c>
      <c r="AB17" s="106">
        <f t="shared" si="21"/>
        <v>11239.7</v>
      </c>
      <c r="AC17" s="107">
        <f t="shared" si="4"/>
        <v>6734.7</v>
      </c>
      <c r="AD17" s="126">
        <f t="shared" si="22"/>
        <v>4505</v>
      </c>
      <c r="AE17" s="106">
        <f t="shared" si="23"/>
        <v>15853.7</v>
      </c>
      <c r="AF17" s="107">
        <f t="shared" si="5"/>
        <v>7469.7</v>
      </c>
      <c r="AG17" s="126">
        <f t="shared" si="24"/>
        <v>8384</v>
      </c>
      <c r="AI17" s="110" t="s">
        <v>121</v>
      </c>
      <c r="AJ17" s="106">
        <f t="shared" si="25"/>
        <v>7157.12</v>
      </c>
      <c r="AK17" s="107">
        <f t="shared" si="6"/>
        <v>4607.12</v>
      </c>
      <c r="AL17" s="127">
        <f t="shared" si="26"/>
        <v>2550</v>
      </c>
      <c r="AM17" s="106">
        <f t="shared" si="27"/>
        <v>9892.76</v>
      </c>
      <c r="AN17" s="107">
        <f t="shared" si="7"/>
        <v>5387.76</v>
      </c>
      <c r="AO17" s="127">
        <f t="shared" si="28"/>
        <v>4505</v>
      </c>
      <c r="AP17" s="106">
        <f t="shared" si="29"/>
        <v>14359.76</v>
      </c>
      <c r="AQ17" s="107">
        <f t="shared" si="8"/>
        <v>5975.76</v>
      </c>
      <c r="AR17" s="128">
        <f t="shared" si="30"/>
        <v>8384</v>
      </c>
    </row>
    <row r="18" spans="2:44">
      <c r="B18" s="109" t="s">
        <v>122</v>
      </c>
      <c r="C18" s="106">
        <f t="shared" si="9"/>
        <v>15455</v>
      </c>
      <c r="D18" s="107">
        <f>Premium!D31</f>
        <v>12905</v>
      </c>
      <c r="E18" s="126">
        <f>Premium!E31</f>
        <v>2550</v>
      </c>
      <c r="F18" s="106">
        <f t="shared" si="10"/>
        <v>21042</v>
      </c>
      <c r="G18" s="107">
        <f>Premium!G31</f>
        <v>15092</v>
      </c>
      <c r="H18" s="126">
        <f>Premium!H31</f>
        <v>5950</v>
      </c>
      <c r="I18" s="106">
        <f t="shared" si="11"/>
        <v>27705</v>
      </c>
      <c r="J18" s="107">
        <f>Premium!J31</f>
        <v>16739</v>
      </c>
      <c r="K18" s="126">
        <f>Premium!K31</f>
        <v>10966</v>
      </c>
      <c r="M18" s="109" t="s">
        <v>122</v>
      </c>
      <c r="N18" s="106">
        <f t="shared" si="12"/>
        <v>12874</v>
      </c>
      <c r="O18" s="129">
        <f t="shared" si="13"/>
        <v>10324</v>
      </c>
      <c r="P18" s="127">
        <f t="shared" si="14"/>
        <v>2550</v>
      </c>
      <c r="Q18" s="106">
        <f t="shared" si="15"/>
        <v>18023.599999999999</v>
      </c>
      <c r="R18" s="129">
        <f t="shared" si="1"/>
        <v>12073.6</v>
      </c>
      <c r="S18" s="127">
        <f t="shared" si="16"/>
        <v>5950</v>
      </c>
      <c r="T18" s="106">
        <f t="shared" si="17"/>
        <v>24357.200000000001</v>
      </c>
      <c r="U18" s="129">
        <f t="shared" si="2"/>
        <v>13391.2</v>
      </c>
      <c r="V18" s="128">
        <f t="shared" si="18"/>
        <v>10966</v>
      </c>
      <c r="X18" s="109" t="s">
        <v>122</v>
      </c>
      <c r="Y18" s="106">
        <f t="shared" si="19"/>
        <v>11583.5</v>
      </c>
      <c r="Z18" s="107">
        <f t="shared" si="3"/>
        <v>9033.5</v>
      </c>
      <c r="AA18" s="126">
        <f t="shared" si="20"/>
        <v>2550</v>
      </c>
      <c r="AB18" s="106">
        <f t="shared" si="21"/>
        <v>16514.400000000001</v>
      </c>
      <c r="AC18" s="107">
        <f t="shared" si="4"/>
        <v>10564.4</v>
      </c>
      <c r="AD18" s="126">
        <f t="shared" si="22"/>
        <v>5950</v>
      </c>
      <c r="AE18" s="106">
        <f t="shared" si="23"/>
        <v>22683.3</v>
      </c>
      <c r="AF18" s="107">
        <f t="shared" si="5"/>
        <v>11717.3</v>
      </c>
      <c r="AG18" s="126">
        <f t="shared" si="24"/>
        <v>10966</v>
      </c>
      <c r="AI18" s="109" t="s">
        <v>122</v>
      </c>
      <c r="AJ18" s="106">
        <f t="shared" si="25"/>
        <v>9776.7999999999993</v>
      </c>
      <c r="AK18" s="107">
        <f t="shared" si="6"/>
        <v>7226.7999999999993</v>
      </c>
      <c r="AL18" s="127">
        <f t="shared" si="26"/>
        <v>2550</v>
      </c>
      <c r="AM18" s="106">
        <f t="shared" si="27"/>
        <v>14401.52</v>
      </c>
      <c r="AN18" s="107">
        <f t="shared" si="7"/>
        <v>8451.52</v>
      </c>
      <c r="AO18" s="127">
        <f t="shared" si="28"/>
        <v>5950</v>
      </c>
      <c r="AP18" s="106">
        <f t="shared" si="29"/>
        <v>20339.84</v>
      </c>
      <c r="AQ18" s="107">
        <f t="shared" si="8"/>
        <v>9373.84</v>
      </c>
      <c r="AR18" s="128">
        <f t="shared" si="30"/>
        <v>10966</v>
      </c>
    </row>
    <row r="19" spans="2:44">
      <c r="B19" s="109" t="s">
        <v>123</v>
      </c>
      <c r="C19" s="106">
        <f t="shared" si="9"/>
        <v>21908</v>
      </c>
      <c r="D19" s="107">
        <f>Premium!D32</f>
        <v>19358</v>
      </c>
      <c r="E19" s="126">
        <f>Premium!E32</f>
        <v>2550</v>
      </c>
      <c r="F19" s="106">
        <f t="shared" si="10"/>
        <v>28588</v>
      </c>
      <c r="G19" s="107">
        <f>Premium!G32</f>
        <v>22638</v>
      </c>
      <c r="H19" s="126">
        <f>Premium!H32</f>
        <v>5950</v>
      </c>
      <c r="I19" s="106">
        <f t="shared" si="11"/>
        <v>36951</v>
      </c>
      <c r="J19" s="107">
        <f>Premium!J32</f>
        <v>25108</v>
      </c>
      <c r="K19" s="126">
        <f>Premium!K32</f>
        <v>11843</v>
      </c>
      <c r="M19" s="109" t="s">
        <v>123</v>
      </c>
      <c r="N19" s="106">
        <f t="shared" si="12"/>
        <v>18036.400000000001</v>
      </c>
      <c r="O19" s="129">
        <f t="shared" si="13"/>
        <v>15486.400000000001</v>
      </c>
      <c r="P19" s="127">
        <f t="shared" si="14"/>
        <v>2550</v>
      </c>
      <c r="Q19" s="106">
        <f t="shared" si="15"/>
        <v>24060.400000000001</v>
      </c>
      <c r="R19" s="129">
        <f t="shared" si="1"/>
        <v>18110.400000000001</v>
      </c>
      <c r="S19" s="127">
        <f t="shared" si="16"/>
        <v>5950</v>
      </c>
      <c r="T19" s="106">
        <f t="shared" si="17"/>
        <v>31929.4</v>
      </c>
      <c r="U19" s="129">
        <f t="shared" si="2"/>
        <v>20086.400000000001</v>
      </c>
      <c r="V19" s="128">
        <f t="shared" si="18"/>
        <v>11843</v>
      </c>
      <c r="X19" s="109" t="s">
        <v>123</v>
      </c>
      <c r="Y19" s="106">
        <f t="shared" si="19"/>
        <v>16100.599999999999</v>
      </c>
      <c r="Z19" s="107">
        <f t="shared" si="3"/>
        <v>13550.599999999999</v>
      </c>
      <c r="AA19" s="126">
        <f t="shared" si="20"/>
        <v>2550</v>
      </c>
      <c r="AB19" s="106">
        <f t="shared" si="21"/>
        <v>21796.6</v>
      </c>
      <c r="AC19" s="107">
        <f t="shared" si="4"/>
        <v>15846.599999999999</v>
      </c>
      <c r="AD19" s="126">
        <f t="shared" si="22"/>
        <v>5950</v>
      </c>
      <c r="AE19" s="106">
        <f t="shared" si="23"/>
        <v>29418.6</v>
      </c>
      <c r="AF19" s="107">
        <f t="shared" si="5"/>
        <v>17575.599999999999</v>
      </c>
      <c r="AG19" s="126">
        <f t="shared" si="24"/>
        <v>11843</v>
      </c>
      <c r="AI19" s="109" t="s">
        <v>123</v>
      </c>
      <c r="AJ19" s="106">
        <f t="shared" si="25"/>
        <v>13390.48</v>
      </c>
      <c r="AK19" s="107">
        <f t="shared" si="6"/>
        <v>10840.48</v>
      </c>
      <c r="AL19" s="127">
        <f t="shared" si="26"/>
        <v>2550</v>
      </c>
      <c r="AM19" s="106">
        <f t="shared" si="27"/>
        <v>18627.28</v>
      </c>
      <c r="AN19" s="107">
        <f t="shared" si="7"/>
        <v>12677.28</v>
      </c>
      <c r="AO19" s="127">
        <f t="shared" si="28"/>
        <v>5950</v>
      </c>
      <c r="AP19" s="106">
        <f t="shared" si="29"/>
        <v>25903.48</v>
      </c>
      <c r="AQ19" s="107">
        <f t="shared" si="8"/>
        <v>14060.48</v>
      </c>
      <c r="AR19" s="128">
        <f t="shared" si="30"/>
        <v>11843</v>
      </c>
    </row>
    <row r="20" spans="2:44">
      <c r="B20" s="109" t="s">
        <v>124</v>
      </c>
      <c r="C20" s="106">
        <f t="shared" si="9"/>
        <v>28360</v>
      </c>
      <c r="D20" s="107">
        <f>Premium!D33</f>
        <v>25810</v>
      </c>
      <c r="E20" s="126">
        <f>Premium!E33</f>
        <v>2550</v>
      </c>
      <c r="F20" s="106">
        <f t="shared" si="10"/>
        <v>36133</v>
      </c>
      <c r="G20" s="107">
        <f>Premium!G33</f>
        <v>30183</v>
      </c>
      <c r="H20" s="126">
        <f>Premium!H33</f>
        <v>5950</v>
      </c>
      <c r="I20" s="106">
        <f t="shared" si="11"/>
        <v>45865</v>
      </c>
      <c r="J20" s="107">
        <f>Premium!J33</f>
        <v>33478</v>
      </c>
      <c r="K20" s="126">
        <f>Premium!K33</f>
        <v>12387</v>
      </c>
      <c r="M20" s="109" t="s">
        <v>124</v>
      </c>
      <c r="N20" s="106">
        <f t="shared" si="12"/>
        <v>23198</v>
      </c>
      <c r="O20" s="129">
        <f t="shared" si="13"/>
        <v>20648</v>
      </c>
      <c r="P20" s="127">
        <f t="shared" si="14"/>
        <v>2550</v>
      </c>
      <c r="Q20" s="106">
        <f t="shared" si="15"/>
        <v>30096.400000000001</v>
      </c>
      <c r="R20" s="129">
        <f t="shared" si="1"/>
        <v>24146.400000000001</v>
      </c>
      <c r="S20" s="127">
        <f t="shared" si="16"/>
        <v>5950</v>
      </c>
      <c r="T20" s="106">
        <f t="shared" si="17"/>
        <v>39169.4</v>
      </c>
      <c r="U20" s="129">
        <f t="shared" si="2"/>
        <v>26782.400000000001</v>
      </c>
      <c r="V20" s="128">
        <f t="shared" si="18"/>
        <v>12387</v>
      </c>
      <c r="X20" s="109" t="s">
        <v>124</v>
      </c>
      <c r="Y20" s="106">
        <f t="shared" si="19"/>
        <v>20617</v>
      </c>
      <c r="Z20" s="107">
        <f t="shared" si="3"/>
        <v>18067</v>
      </c>
      <c r="AA20" s="126">
        <f t="shared" si="20"/>
        <v>2550</v>
      </c>
      <c r="AB20" s="106">
        <f t="shared" si="21"/>
        <v>27078.1</v>
      </c>
      <c r="AC20" s="107">
        <f t="shared" si="4"/>
        <v>21128.1</v>
      </c>
      <c r="AD20" s="126">
        <f t="shared" si="22"/>
        <v>5950</v>
      </c>
      <c r="AE20" s="106">
        <f t="shared" si="23"/>
        <v>35821.599999999999</v>
      </c>
      <c r="AF20" s="107">
        <f t="shared" si="5"/>
        <v>23434.6</v>
      </c>
      <c r="AG20" s="126">
        <f t="shared" si="24"/>
        <v>12387</v>
      </c>
      <c r="AI20" s="109" t="s">
        <v>124</v>
      </c>
      <c r="AJ20" s="106">
        <f t="shared" si="25"/>
        <v>17003.599999999999</v>
      </c>
      <c r="AK20" s="107">
        <f t="shared" si="6"/>
        <v>14453.599999999999</v>
      </c>
      <c r="AL20" s="127">
        <f t="shared" si="26"/>
        <v>2550</v>
      </c>
      <c r="AM20" s="106">
        <f t="shared" si="27"/>
        <v>22852.48</v>
      </c>
      <c r="AN20" s="107">
        <f t="shared" si="7"/>
        <v>16902.48</v>
      </c>
      <c r="AO20" s="127">
        <f t="shared" si="28"/>
        <v>5950</v>
      </c>
      <c r="AP20" s="106">
        <f t="shared" si="29"/>
        <v>31134.68</v>
      </c>
      <c r="AQ20" s="107">
        <f t="shared" si="8"/>
        <v>18747.68</v>
      </c>
      <c r="AR20" s="128">
        <f t="shared" si="30"/>
        <v>12387</v>
      </c>
    </row>
    <row r="21" spans="2:44">
      <c r="B21" s="109" t="s">
        <v>125</v>
      </c>
      <c r="C21" s="106">
        <f t="shared" si="9"/>
        <v>38039</v>
      </c>
      <c r="D21" s="107">
        <f>Premium!D34</f>
        <v>35489</v>
      </c>
      <c r="E21" s="126">
        <f>Premium!E34</f>
        <v>2550</v>
      </c>
      <c r="F21" s="106">
        <f t="shared" si="10"/>
        <v>47452</v>
      </c>
      <c r="G21" s="107">
        <f>Premium!G34</f>
        <v>41502</v>
      </c>
      <c r="H21" s="126">
        <f>Premium!H34</f>
        <v>5950</v>
      </c>
      <c r="I21" s="106">
        <f t="shared" si="11"/>
        <v>58418</v>
      </c>
      <c r="J21" s="107">
        <f>Premium!J34</f>
        <v>46031</v>
      </c>
      <c r="K21" s="126">
        <f>Premium!K34</f>
        <v>12387</v>
      </c>
      <c r="M21" s="109" t="s">
        <v>125</v>
      </c>
      <c r="N21" s="106">
        <f t="shared" si="12"/>
        <v>30941.200000000001</v>
      </c>
      <c r="O21" s="129">
        <f t="shared" si="13"/>
        <v>28391.200000000001</v>
      </c>
      <c r="P21" s="127">
        <f t="shared" si="14"/>
        <v>2550</v>
      </c>
      <c r="Q21" s="106">
        <f t="shared" si="15"/>
        <v>39151.599999999999</v>
      </c>
      <c r="R21" s="129">
        <f t="shared" si="1"/>
        <v>33201.599999999999</v>
      </c>
      <c r="S21" s="127">
        <f t="shared" si="16"/>
        <v>5950</v>
      </c>
      <c r="T21" s="106">
        <f t="shared" si="17"/>
        <v>49211.8</v>
      </c>
      <c r="U21" s="129">
        <f t="shared" si="2"/>
        <v>36824.800000000003</v>
      </c>
      <c r="V21" s="128">
        <f t="shared" si="18"/>
        <v>12387</v>
      </c>
      <c r="X21" s="109" t="s">
        <v>125</v>
      </c>
      <c r="Y21" s="106">
        <f t="shared" si="19"/>
        <v>27392.3</v>
      </c>
      <c r="Z21" s="107">
        <f t="shared" si="3"/>
        <v>24842.3</v>
      </c>
      <c r="AA21" s="126">
        <f t="shared" si="20"/>
        <v>2550</v>
      </c>
      <c r="AB21" s="106">
        <f t="shared" si="21"/>
        <v>35001.399999999994</v>
      </c>
      <c r="AC21" s="107">
        <f t="shared" si="4"/>
        <v>29051.399999999998</v>
      </c>
      <c r="AD21" s="126">
        <f t="shared" si="22"/>
        <v>5950</v>
      </c>
      <c r="AE21" s="106">
        <f t="shared" si="23"/>
        <v>44608.7</v>
      </c>
      <c r="AF21" s="107">
        <f t="shared" si="5"/>
        <v>32221.699999999997</v>
      </c>
      <c r="AG21" s="126">
        <f t="shared" si="24"/>
        <v>12387</v>
      </c>
      <c r="AI21" s="109" t="s">
        <v>125</v>
      </c>
      <c r="AJ21" s="106">
        <f t="shared" si="25"/>
        <v>22423.84</v>
      </c>
      <c r="AK21" s="107">
        <f t="shared" si="6"/>
        <v>19873.84</v>
      </c>
      <c r="AL21" s="127">
        <f t="shared" si="26"/>
        <v>2550</v>
      </c>
      <c r="AM21" s="106">
        <f t="shared" si="27"/>
        <v>29191.119999999999</v>
      </c>
      <c r="AN21" s="107">
        <f t="shared" si="7"/>
        <v>23241.119999999999</v>
      </c>
      <c r="AO21" s="127">
        <f t="shared" si="28"/>
        <v>5950</v>
      </c>
      <c r="AP21" s="106">
        <f t="shared" si="29"/>
        <v>38164.36</v>
      </c>
      <c r="AQ21" s="107">
        <f t="shared" si="8"/>
        <v>25777.360000000001</v>
      </c>
      <c r="AR21" s="128">
        <f t="shared" si="30"/>
        <v>12387</v>
      </c>
    </row>
    <row r="23" spans="2:44">
      <c r="C23" s="108">
        <f>SUM(C29:C42)</f>
        <v>148976.29999999999</v>
      </c>
      <c r="D23" s="108">
        <f t="shared" ref="D23:K23" si="31">SUM(D29:D42)</f>
        <v>120795.3</v>
      </c>
      <c r="E23" s="108">
        <f t="shared" si="31"/>
        <v>28181</v>
      </c>
      <c r="F23" s="108">
        <f t="shared" si="31"/>
        <v>194888.39999999997</v>
      </c>
      <c r="G23" s="108">
        <f t="shared" si="31"/>
        <v>141260.40000000002</v>
      </c>
      <c r="H23" s="108">
        <f t="shared" si="31"/>
        <v>53628</v>
      </c>
      <c r="I23" s="108">
        <f t="shared" si="31"/>
        <v>258374.50000000003</v>
      </c>
      <c r="J23" s="108">
        <f t="shared" si="31"/>
        <v>156676.5</v>
      </c>
      <c r="K23" s="108">
        <f t="shared" si="31"/>
        <v>101698</v>
      </c>
      <c r="N23" s="108">
        <f>SUM(N29:N42)</f>
        <v>124817.24</v>
      </c>
      <c r="O23" s="108">
        <f t="shared" ref="O23:V23" si="32">SUM(O29:O42)</f>
        <v>96636.24</v>
      </c>
      <c r="P23" s="108">
        <f t="shared" si="32"/>
        <v>28181</v>
      </c>
      <c r="Q23" s="108">
        <f t="shared" si="32"/>
        <v>166636.32</v>
      </c>
      <c r="R23" s="108">
        <f t="shared" si="32"/>
        <v>113008.32000000001</v>
      </c>
      <c r="S23" s="108">
        <f t="shared" si="32"/>
        <v>53628</v>
      </c>
      <c r="T23" s="108">
        <f t="shared" si="32"/>
        <v>227039.2</v>
      </c>
      <c r="U23" s="108">
        <f t="shared" si="32"/>
        <v>125341.20000000001</v>
      </c>
      <c r="V23" s="108">
        <f t="shared" si="32"/>
        <v>101698</v>
      </c>
      <c r="Y23" s="108">
        <f>SUM(Y29:Y42)</f>
        <v>112737.70999999999</v>
      </c>
      <c r="Z23" s="108">
        <f t="shared" ref="Z23:AG23" si="33">SUM(Z29:Z42)</f>
        <v>84556.71</v>
      </c>
      <c r="AA23" s="108">
        <f t="shared" si="33"/>
        <v>28181</v>
      </c>
      <c r="AB23" s="108">
        <f t="shared" si="33"/>
        <v>152510.28000000003</v>
      </c>
      <c r="AC23" s="108">
        <f t="shared" si="33"/>
        <v>98882.279999999984</v>
      </c>
      <c r="AD23" s="108">
        <f t="shared" si="33"/>
        <v>53628</v>
      </c>
      <c r="AE23" s="108">
        <f t="shared" si="33"/>
        <v>211371.55000000002</v>
      </c>
      <c r="AF23" s="108">
        <f t="shared" si="33"/>
        <v>109673.55</v>
      </c>
      <c r="AG23" s="108">
        <f t="shared" si="33"/>
        <v>101698</v>
      </c>
      <c r="AJ23" s="108">
        <f>SUM(AJ29:AJ42)</f>
        <v>95826.368000000017</v>
      </c>
      <c r="AK23" s="108">
        <f t="shared" ref="AK23:AR23" si="34">SUM(AK29:AK42)</f>
        <v>67645.368000000002</v>
      </c>
      <c r="AL23" s="108">
        <f t="shared" si="34"/>
        <v>28181</v>
      </c>
      <c r="AM23" s="108">
        <f t="shared" si="34"/>
        <v>132733.82399999999</v>
      </c>
      <c r="AN23" s="108">
        <f t="shared" si="34"/>
        <v>79105.824000000008</v>
      </c>
      <c r="AO23" s="108">
        <f t="shared" si="34"/>
        <v>53628</v>
      </c>
      <c r="AP23" s="108">
        <f t="shared" si="34"/>
        <v>189436.84000000003</v>
      </c>
      <c r="AQ23" s="108">
        <f t="shared" si="34"/>
        <v>87738.84</v>
      </c>
      <c r="AR23" s="108">
        <f t="shared" si="34"/>
        <v>101698</v>
      </c>
    </row>
    <row r="24" spans="2:44">
      <c r="B24" s="135" t="s">
        <v>158</v>
      </c>
      <c r="C24" s="244" t="s">
        <v>3</v>
      </c>
      <c r="D24" s="244"/>
      <c r="E24" s="244"/>
      <c r="F24" s="244" t="s">
        <v>5</v>
      </c>
      <c r="G24" s="244"/>
      <c r="H24" s="244"/>
      <c r="I24" s="244" t="s">
        <v>6</v>
      </c>
      <c r="J24" s="244"/>
      <c r="K24" s="244"/>
      <c r="M24" s="135"/>
      <c r="N24" s="244" t="s">
        <v>3</v>
      </c>
      <c r="O24" s="244"/>
      <c r="P24" s="244"/>
      <c r="Q24" s="244" t="s">
        <v>5</v>
      </c>
      <c r="R24" s="244"/>
      <c r="S24" s="244"/>
      <c r="T24" s="244" t="s">
        <v>6</v>
      </c>
      <c r="U24" s="244"/>
      <c r="V24" s="244"/>
      <c r="X24" s="135" t="s">
        <v>159</v>
      </c>
      <c r="Y24" s="244" t="s">
        <v>3</v>
      </c>
      <c r="Z24" s="244"/>
      <c r="AA24" s="244"/>
      <c r="AB24" s="244" t="s">
        <v>5</v>
      </c>
      <c r="AC24" s="244"/>
      <c r="AD24" s="244"/>
      <c r="AE24" s="244" t="s">
        <v>6</v>
      </c>
      <c r="AF24" s="244"/>
      <c r="AG24" s="244"/>
      <c r="AI24" s="135" t="s">
        <v>160</v>
      </c>
      <c r="AJ24" s="244" t="s">
        <v>3</v>
      </c>
      <c r="AK24" s="244"/>
      <c r="AL24" s="244"/>
      <c r="AM24" s="244" t="s">
        <v>5</v>
      </c>
      <c r="AN24" s="244"/>
      <c r="AO24" s="244"/>
      <c r="AP24" s="244" t="s">
        <v>6</v>
      </c>
      <c r="AQ24" s="244"/>
      <c r="AR24" s="244"/>
    </row>
    <row r="25" spans="2:44" s="2" customFormat="1">
      <c r="D25" s="114">
        <f>Premium!$C$113</f>
        <v>0.1</v>
      </c>
      <c r="G25" s="114">
        <f>Premium!$D$113</f>
        <v>0.1</v>
      </c>
      <c r="J25" s="114">
        <f>Premium!$E$113</f>
        <v>0.1</v>
      </c>
      <c r="O25" s="114">
        <f>Premium!$C$113</f>
        <v>0.1</v>
      </c>
      <c r="R25" s="114">
        <f>Premium!$D$113</f>
        <v>0.1</v>
      </c>
      <c r="U25" s="114">
        <f>Premium!$E$113</f>
        <v>0.1</v>
      </c>
      <c r="Z25" s="114">
        <f>Premium!$C$113</f>
        <v>0.1</v>
      </c>
      <c r="AC25" s="114">
        <f>Premium!$D$113</f>
        <v>0.1</v>
      </c>
      <c r="AF25" s="114">
        <f>Premium!$E$113</f>
        <v>0.1</v>
      </c>
      <c r="AK25" s="114">
        <f>Premium!$C$113</f>
        <v>0.1</v>
      </c>
      <c r="AN25" s="114">
        <f>Premium!$D$113</f>
        <v>0.1</v>
      </c>
      <c r="AQ25" s="114">
        <f>Premium!$E$113</f>
        <v>0.1</v>
      </c>
    </row>
    <row r="26" spans="2:44">
      <c r="B26" s="104" t="s">
        <v>21</v>
      </c>
      <c r="C26" s="254">
        <v>1000</v>
      </c>
      <c r="D26" s="255"/>
      <c r="E26" s="256"/>
      <c r="F26" s="254">
        <v>1000</v>
      </c>
      <c r="G26" s="255"/>
      <c r="H26" s="256"/>
      <c r="I26" s="254">
        <v>1000</v>
      </c>
      <c r="J26" s="255"/>
      <c r="K26" s="256"/>
      <c r="N26" s="254">
        <v>1000</v>
      </c>
      <c r="O26" s="255"/>
      <c r="P26" s="256"/>
      <c r="Q26" s="254">
        <v>1000</v>
      </c>
      <c r="R26" s="255"/>
      <c r="S26" s="256"/>
      <c r="T26" s="254">
        <v>1000</v>
      </c>
      <c r="U26" s="255"/>
      <c r="V26" s="256"/>
      <c r="Y26" s="254">
        <v>1000</v>
      </c>
      <c r="Z26" s="255"/>
      <c r="AA26" s="256"/>
      <c r="AB26" s="254">
        <v>1000</v>
      </c>
      <c r="AC26" s="255"/>
      <c r="AD26" s="256"/>
      <c r="AE26" s="254">
        <v>1000</v>
      </c>
      <c r="AF26" s="255"/>
      <c r="AG26" s="256"/>
      <c r="AJ26" s="254">
        <v>1000</v>
      </c>
      <c r="AK26" s="255"/>
      <c r="AL26" s="256"/>
      <c r="AM26" s="254">
        <v>1000</v>
      </c>
      <c r="AN26" s="255"/>
      <c r="AO26" s="256"/>
      <c r="AP26" s="254">
        <v>1000</v>
      </c>
      <c r="AQ26" s="255"/>
      <c r="AR26" s="256"/>
    </row>
    <row r="27" spans="2:44">
      <c r="B27" s="104"/>
      <c r="C27" s="238" t="s">
        <v>136</v>
      </c>
      <c r="D27" s="239"/>
      <c r="E27" s="240"/>
      <c r="F27" s="238" t="s">
        <v>136</v>
      </c>
      <c r="G27" s="239"/>
      <c r="H27" s="240"/>
      <c r="I27" s="238" t="s">
        <v>136</v>
      </c>
      <c r="J27" s="239"/>
      <c r="K27" s="240"/>
      <c r="N27" s="241" t="s">
        <v>137</v>
      </c>
      <c r="O27" s="242"/>
      <c r="P27" s="243"/>
      <c r="Q27" s="241" t="s">
        <v>137</v>
      </c>
      <c r="R27" s="242"/>
      <c r="S27" s="243"/>
      <c r="T27" s="241" t="s">
        <v>137</v>
      </c>
      <c r="U27" s="242"/>
      <c r="V27" s="243"/>
      <c r="Y27" s="251" t="s">
        <v>156</v>
      </c>
      <c r="Z27" s="252"/>
      <c r="AA27" s="253"/>
      <c r="AB27" s="251" t="s">
        <v>156</v>
      </c>
      <c r="AC27" s="252"/>
      <c r="AD27" s="253"/>
      <c r="AE27" s="251" t="s">
        <v>156</v>
      </c>
      <c r="AF27" s="252"/>
      <c r="AG27" s="253"/>
      <c r="AJ27" s="241" t="s">
        <v>157</v>
      </c>
      <c r="AK27" s="242"/>
      <c r="AL27" s="243"/>
      <c r="AM27" s="241" t="s">
        <v>157</v>
      </c>
      <c r="AN27" s="242"/>
      <c r="AO27" s="243"/>
      <c r="AP27" s="241" t="s">
        <v>157</v>
      </c>
      <c r="AQ27" s="242"/>
      <c r="AR27" s="243"/>
    </row>
    <row r="28" spans="2:44">
      <c r="B28" s="104"/>
      <c r="C28" s="105" t="s">
        <v>32</v>
      </c>
      <c r="D28" s="105" t="s">
        <v>138</v>
      </c>
      <c r="E28" s="105" t="s">
        <v>139</v>
      </c>
      <c r="F28" s="105" t="s">
        <v>32</v>
      </c>
      <c r="G28" s="105" t="s">
        <v>138</v>
      </c>
      <c r="H28" s="105" t="s">
        <v>139</v>
      </c>
      <c r="I28" s="105" t="s">
        <v>32</v>
      </c>
      <c r="J28" s="105" t="s">
        <v>138</v>
      </c>
      <c r="K28" s="105" t="s">
        <v>139</v>
      </c>
      <c r="N28" s="105" t="s">
        <v>32</v>
      </c>
      <c r="O28" s="105" t="s">
        <v>138</v>
      </c>
      <c r="P28" s="105" t="s">
        <v>139</v>
      </c>
      <c r="Q28" s="105" t="s">
        <v>32</v>
      </c>
      <c r="R28" s="105" t="s">
        <v>138</v>
      </c>
      <c r="S28" s="105" t="s">
        <v>139</v>
      </c>
      <c r="T28" s="105" t="s">
        <v>32</v>
      </c>
      <c r="U28" s="105" t="s">
        <v>138</v>
      </c>
      <c r="V28" s="105" t="s">
        <v>139</v>
      </c>
      <c r="Y28" s="105" t="s">
        <v>32</v>
      </c>
      <c r="Z28" s="105" t="s">
        <v>138</v>
      </c>
      <c r="AA28" s="105" t="s">
        <v>139</v>
      </c>
      <c r="AB28" s="105" t="s">
        <v>32</v>
      </c>
      <c r="AC28" s="105" t="s">
        <v>138</v>
      </c>
      <c r="AD28" s="105" t="s">
        <v>139</v>
      </c>
      <c r="AE28" s="105" t="s">
        <v>32</v>
      </c>
      <c r="AF28" s="105" t="s">
        <v>138</v>
      </c>
      <c r="AG28" s="105" t="s">
        <v>139</v>
      </c>
      <c r="AJ28" s="105" t="s">
        <v>32</v>
      </c>
      <c r="AK28" s="105" t="s">
        <v>138</v>
      </c>
      <c r="AL28" s="105" t="s">
        <v>139</v>
      </c>
      <c r="AM28" s="105" t="s">
        <v>32</v>
      </c>
      <c r="AN28" s="105" t="s">
        <v>138</v>
      </c>
      <c r="AO28" s="105" t="s">
        <v>139</v>
      </c>
      <c r="AP28" s="105" t="s">
        <v>32</v>
      </c>
      <c r="AQ28" s="105" t="s">
        <v>138</v>
      </c>
      <c r="AR28" s="105" t="s">
        <v>139</v>
      </c>
    </row>
    <row r="29" spans="2:44">
      <c r="B29" s="109" t="s">
        <v>112</v>
      </c>
      <c r="C29" s="106">
        <f>SUM(D29:E29)</f>
        <v>3049.4</v>
      </c>
      <c r="D29" s="113">
        <f t="shared" ref="D29:D42" si="35">D8*(1-D$25)</f>
        <v>1742.4</v>
      </c>
      <c r="E29" s="107">
        <f>E8</f>
        <v>1307</v>
      </c>
      <c r="F29" s="106">
        <f>SUM(G29:H29)</f>
        <v>3992.6000000000004</v>
      </c>
      <c r="G29" s="113">
        <f t="shared" ref="G29:G42" si="36">G8*(1-G$25)</f>
        <v>2037.6000000000001</v>
      </c>
      <c r="H29" s="107">
        <f>H8</f>
        <v>1955</v>
      </c>
      <c r="I29" s="106">
        <f>SUM(J29:K29)</f>
        <v>5667.9</v>
      </c>
      <c r="J29" s="113">
        <f t="shared" ref="J29:J42" si="37">J8*(1-J$25)</f>
        <v>2259.9</v>
      </c>
      <c r="K29" s="107">
        <f>K8</f>
        <v>3408</v>
      </c>
      <c r="M29" s="109" t="s">
        <v>112</v>
      </c>
      <c r="N29" s="106">
        <f>SUM(O29:P29)</f>
        <v>2700.92</v>
      </c>
      <c r="O29" s="113">
        <f t="shared" ref="O29:O42" si="38">O8*(1-O$25)</f>
        <v>1393.9200000000003</v>
      </c>
      <c r="P29" s="107">
        <f>P8</f>
        <v>1307</v>
      </c>
      <c r="Q29" s="106">
        <f>SUM(R29:S29)</f>
        <v>3585.08</v>
      </c>
      <c r="R29" s="113">
        <f t="shared" ref="R29:R42" si="39">R8*(1-R$25)</f>
        <v>1630.0800000000002</v>
      </c>
      <c r="S29" s="107">
        <f>S8</f>
        <v>1955</v>
      </c>
      <c r="T29" s="106">
        <f>SUM(U29:V29)</f>
        <v>5215.92</v>
      </c>
      <c r="U29" s="113">
        <f t="shared" ref="U29:U42" si="40">U8*(1-U$25)</f>
        <v>1807.9200000000003</v>
      </c>
      <c r="V29" s="107">
        <f>V8</f>
        <v>3408</v>
      </c>
      <c r="X29" s="109" t="s">
        <v>112</v>
      </c>
      <c r="Y29" s="106">
        <f>SUM(Z29:AA29)</f>
        <v>2526.6799999999998</v>
      </c>
      <c r="Z29" s="113">
        <f t="shared" ref="Z29:Z42" si="41">Z8*(1-Z$25)</f>
        <v>1219.6799999999998</v>
      </c>
      <c r="AA29" s="107">
        <f>AA8</f>
        <v>1307</v>
      </c>
      <c r="AB29" s="106">
        <f>SUM(AC29:AD29)</f>
        <v>3381.3199999999997</v>
      </c>
      <c r="AC29" s="113">
        <f t="shared" ref="AC29:AC42" si="42">AC8*(1-AC$25)</f>
        <v>1426.32</v>
      </c>
      <c r="AD29" s="107">
        <f>AD8</f>
        <v>1955</v>
      </c>
      <c r="AE29" s="106">
        <f>SUM(AF29:AG29)</f>
        <v>4989.93</v>
      </c>
      <c r="AF29" s="113">
        <f t="shared" ref="AF29:AF42" si="43">AF8*(1-AF$25)</f>
        <v>1581.9299999999998</v>
      </c>
      <c r="AG29" s="107">
        <f>AG8</f>
        <v>3408</v>
      </c>
      <c r="AI29" s="109" t="s">
        <v>112</v>
      </c>
      <c r="AJ29" s="106">
        <f>SUM(AK29:AL29)</f>
        <v>2282.7440000000001</v>
      </c>
      <c r="AK29" s="113">
        <f>AK8*(1-AK$25)</f>
        <v>975.74400000000014</v>
      </c>
      <c r="AL29" s="107">
        <f>AL8</f>
        <v>1307</v>
      </c>
      <c r="AM29" s="106">
        <f>SUM(AN29:AO29)</f>
        <v>3096.056</v>
      </c>
      <c r="AN29" s="113">
        <f t="shared" ref="AN29:AN42" si="44">AN8*(1-AN$25)</f>
        <v>1141.056</v>
      </c>
      <c r="AO29" s="107">
        <f>AO8</f>
        <v>1955</v>
      </c>
      <c r="AP29" s="106">
        <f>SUM(AQ29:AR29)</f>
        <v>4673.5439999999999</v>
      </c>
      <c r="AQ29" s="113">
        <f t="shared" ref="AQ29:AQ42" si="45">AQ8*(1-AQ$25)</f>
        <v>1265.5440000000001</v>
      </c>
      <c r="AR29" s="107">
        <f>AR8</f>
        <v>3408</v>
      </c>
    </row>
    <row r="30" spans="2:44">
      <c r="B30" s="109" t="s">
        <v>113</v>
      </c>
      <c r="C30" s="106">
        <f t="shared" ref="C30:C42" si="46">SUM(D30:E30)</f>
        <v>2807.8</v>
      </c>
      <c r="D30" s="113">
        <f t="shared" si="35"/>
        <v>1684.8</v>
      </c>
      <c r="E30" s="107">
        <f t="shared" ref="E30:E42" si="47">E9</f>
        <v>1123</v>
      </c>
      <c r="F30" s="106">
        <f t="shared" ref="F30:F42" si="48">SUM(G30:H30)</f>
        <v>3870.1000000000004</v>
      </c>
      <c r="G30" s="113">
        <f t="shared" si="36"/>
        <v>1970.1000000000001</v>
      </c>
      <c r="H30" s="107">
        <f t="shared" ref="H30:H42" si="49">H9</f>
        <v>1900</v>
      </c>
      <c r="I30" s="106">
        <f t="shared" ref="I30:I42" si="50">SUM(J30:K30)</f>
        <v>5606.2000000000007</v>
      </c>
      <c r="J30" s="113">
        <f t="shared" si="37"/>
        <v>2185.2000000000003</v>
      </c>
      <c r="K30" s="107">
        <f t="shared" ref="K30:K42" si="51">K9</f>
        <v>3421</v>
      </c>
      <c r="M30" s="109" t="s">
        <v>113</v>
      </c>
      <c r="N30" s="106">
        <f t="shared" ref="N30:N42" si="52">SUM(O30:P30)</f>
        <v>2470.84</v>
      </c>
      <c r="O30" s="113">
        <f t="shared" si="38"/>
        <v>1347.8400000000001</v>
      </c>
      <c r="P30" s="107">
        <f t="shared" ref="P30:P42" si="53">P9</f>
        <v>1123</v>
      </c>
      <c r="Q30" s="106">
        <f t="shared" ref="Q30:Q42" si="54">SUM(R30:S30)</f>
        <v>3476.08</v>
      </c>
      <c r="R30" s="113">
        <f t="shared" si="39"/>
        <v>1576.0800000000002</v>
      </c>
      <c r="S30" s="107">
        <f t="shared" ref="S30:S42" si="55">S9</f>
        <v>1900</v>
      </c>
      <c r="T30" s="106">
        <f t="shared" ref="T30:T42" si="56">SUM(U30:V30)</f>
        <v>5169.16</v>
      </c>
      <c r="U30" s="113">
        <f t="shared" si="40"/>
        <v>1748.16</v>
      </c>
      <c r="V30" s="107">
        <f t="shared" ref="V30:V42" si="57">V9</f>
        <v>3421</v>
      </c>
      <c r="X30" s="109" t="s">
        <v>113</v>
      </c>
      <c r="Y30" s="106">
        <f t="shared" ref="Y30:Y42" si="58">SUM(Z30:AA30)</f>
        <v>2302.3599999999997</v>
      </c>
      <c r="Z30" s="113">
        <f t="shared" si="41"/>
        <v>1179.3599999999999</v>
      </c>
      <c r="AA30" s="107">
        <f t="shared" ref="AA30:AA42" si="59">AA9</f>
        <v>1123</v>
      </c>
      <c r="AB30" s="106">
        <f t="shared" ref="AB30:AB42" si="60">SUM(AC30:AD30)</f>
        <v>3279.0699999999997</v>
      </c>
      <c r="AC30" s="113">
        <f t="shared" si="42"/>
        <v>1379.07</v>
      </c>
      <c r="AD30" s="107">
        <f t="shared" ref="AD30:AD42" si="61">AD9</f>
        <v>1900</v>
      </c>
      <c r="AE30" s="106">
        <f t="shared" ref="AE30:AE42" si="62">SUM(AF30:AG30)</f>
        <v>4950.6399999999994</v>
      </c>
      <c r="AF30" s="113">
        <f t="shared" si="43"/>
        <v>1529.6399999999999</v>
      </c>
      <c r="AG30" s="107">
        <f t="shared" ref="AG30:AG42" si="63">AG9</f>
        <v>3421</v>
      </c>
      <c r="AI30" s="109" t="s">
        <v>113</v>
      </c>
      <c r="AJ30" s="106">
        <f t="shared" ref="AJ30:AJ42" si="64">SUM(AK30:AL30)</f>
        <v>2066.4879999999998</v>
      </c>
      <c r="AK30" s="113">
        <f t="shared" ref="AK30:AK42" si="65">AK9*(1-AK$25)</f>
        <v>943.48799999999994</v>
      </c>
      <c r="AL30" s="107">
        <f t="shared" ref="AL30:AL42" si="66">AL9</f>
        <v>1123</v>
      </c>
      <c r="AM30" s="106">
        <f t="shared" ref="AM30:AM42" si="67">SUM(AN30:AO30)</f>
        <v>3003.2559999999999</v>
      </c>
      <c r="AN30" s="113">
        <f t="shared" si="44"/>
        <v>1103.2559999999999</v>
      </c>
      <c r="AO30" s="107">
        <f t="shared" ref="AO30:AO42" si="68">AO9</f>
        <v>1900</v>
      </c>
      <c r="AP30" s="106">
        <f t="shared" ref="AP30:AP42" si="69">SUM(AQ30:AR30)</f>
        <v>4644.7119999999995</v>
      </c>
      <c r="AQ30" s="113">
        <f t="shared" si="45"/>
        <v>1223.712</v>
      </c>
      <c r="AR30" s="107">
        <f t="shared" ref="AR30:AR42" si="70">AR9</f>
        <v>3421</v>
      </c>
    </row>
    <row r="31" spans="2:44">
      <c r="B31" s="109" t="s">
        <v>114</v>
      </c>
      <c r="C31" s="106">
        <f t="shared" si="46"/>
        <v>3245.8</v>
      </c>
      <c r="D31" s="113">
        <f t="shared" si="35"/>
        <v>1945.8</v>
      </c>
      <c r="E31" s="107">
        <f t="shared" si="47"/>
        <v>1300</v>
      </c>
      <c r="F31" s="106">
        <f t="shared" si="48"/>
        <v>4452.2000000000007</v>
      </c>
      <c r="G31" s="113">
        <f t="shared" si="36"/>
        <v>2275.2000000000003</v>
      </c>
      <c r="H31" s="107">
        <f t="shared" si="49"/>
        <v>2177</v>
      </c>
      <c r="I31" s="106">
        <f t="shared" si="50"/>
        <v>6594.6</v>
      </c>
      <c r="J31" s="113">
        <f t="shared" si="37"/>
        <v>2523.6</v>
      </c>
      <c r="K31" s="107">
        <f t="shared" si="51"/>
        <v>4071</v>
      </c>
      <c r="M31" s="109" t="s">
        <v>114</v>
      </c>
      <c r="N31" s="106">
        <f t="shared" si="52"/>
        <v>2856.6400000000003</v>
      </c>
      <c r="O31" s="113">
        <f t="shared" si="38"/>
        <v>1556.64</v>
      </c>
      <c r="P31" s="107">
        <f t="shared" si="53"/>
        <v>1300</v>
      </c>
      <c r="Q31" s="106">
        <f t="shared" si="54"/>
        <v>3997.16</v>
      </c>
      <c r="R31" s="113">
        <f t="shared" si="39"/>
        <v>1820.16</v>
      </c>
      <c r="S31" s="107">
        <f t="shared" si="55"/>
        <v>2177</v>
      </c>
      <c r="T31" s="106">
        <f t="shared" si="56"/>
        <v>6089.88</v>
      </c>
      <c r="U31" s="113">
        <f t="shared" si="40"/>
        <v>2018.8800000000003</v>
      </c>
      <c r="V31" s="107">
        <f t="shared" si="57"/>
        <v>4071</v>
      </c>
      <c r="X31" s="109" t="s">
        <v>114</v>
      </c>
      <c r="Y31" s="106">
        <f t="shared" si="58"/>
        <v>2662.06</v>
      </c>
      <c r="Z31" s="113">
        <f t="shared" si="41"/>
        <v>1362.06</v>
      </c>
      <c r="AA31" s="107">
        <f t="shared" si="59"/>
        <v>1300</v>
      </c>
      <c r="AB31" s="106">
        <f t="shared" si="60"/>
        <v>3769.64</v>
      </c>
      <c r="AC31" s="113">
        <f t="shared" si="42"/>
        <v>1592.6399999999999</v>
      </c>
      <c r="AD31" s="107">
        <f t="shared" si="61"/>
        <v>2177</v>
      </c>
      <c r="AE31" s="106">
        <f t="shared" si="62"/>
        <v>5837.52</v>
      </c>
      <c r="AF31" s="113">
        <f t="shared" si="43"/>
        <v>1766.52</v>
      </c>
      <c r="AG31" s="107">
        <f t="shared" si="63"/>
        <v>4071</v>
      </c>
      <c r="AI31" s="109" t="s">
        <v>114</v>
      </c>
      <c r="AJ31" s="106">
        <f t="shared" si="64"/>
        <v>2389.6480000000001</v>
      </c>
      <c r="AK31" s="113">
        <f t="shared" si="65"/>
        <v>1089.6480000000001</v>
      </c>
      <c r="AL31" s="107">
        <f t="shared" si="66"/>
        <v>1300</v>
      </c>
      <c r="AM31" s="106">
        <f t="shared" si="67"/>
        <v>3451.1120000000001</v>
      </c>
      <c r="AN31" s="113">
        <f t="shared" si="44"/>
        <v>1274.1120000000001</v>
      </c>
      <c r="AO31" s="107">
        <f t="shared" si="68"/>
        <v>2177</v>
      </c>
      <c r="AP31" s="106">
        <f t="shared" si="69"/>
        <v>5484.2160000000003</v>
      </c>
      <c r="AQ31" s="113">
        <f t="shared" si="45"/>
        <v>1413.2160000000001</v>
      </c>
      <c r="AR31" s="107">
        <f t="shared" si="70"/>
        <v>4071</v>
      </c>
    </row>
    <row r="32" spans="2:44">
      <c r="B32" s="109" t="s">
        <v>115</v>
      </c>
      <c r="C32" s="106">
        <f t="shared" si="46"/>
        <v>4008.7000000000003</v>
      </c>
      <c r="D32" s="113">
        <f t="shared" si="35"/>
        <v>2468.7000000000003</v>
      </c>
      <c r="E32" s="107">
        <f t="shared" si="47"/>
        <v>1540</v>
      </c>
      <c r="F32" s="106">
        <f t="shared" si="48"/>
        <v>5425.3</v>
      </c>
      <c r="G32" s="113">
        <f t="shared" si="36"/>
        <v>2886.3</v>
      </c>
      <c r="H32" s="107">
        <f t="shared" si="49"/>
        <v>2539</v>
      </c>
      <c r="I32" s="106">
        <f t="shared" si="50"/>
        <v>7820.3</v>
      </c>
      <c r="J32" s="113">
        <f t="shared" si="37"/>
        <v>3201.3</v>
      </c>
      <c r="K32" s="107">
        <f t="shared" si="51"/>
        <v>4619</v>
      </c>
      <c r="M32" s="109" t="s">
        <v>115</v>
      </c>
      <c r="N32" s="106">
        <f t="shared" si="52"/>
        <v>3514.96</v>
      </c>
      <c r="O32" s="113">
        <f t="shared" si="38"/>
        <v>1974.96</v>
      </c>
      <c r="P32" s="107">
        <f t="shared" si="53"/>
        <v>1540</v>
      </c>
      <c r="Q32" s="106">
        <f t="shared" si="54"/>
        <v>4848.0400000000009</v>
      </c>
      <c r="R32" s="113">
        <f t="shared" si="39"/>
        <v>2309.0400000000004</v>
      </c>
      <c r="S32" s="107">
        <f t="shared" si="55"/>
        <v>2539</v>
      </c>
      <c r="T32" s="106">
        <f t="shared" si="56"/>
        <v>7180.0400000000009</v>
      </c>
      <c r="U32" s="113">
        <f t="shared" si="40"/>
        <v>2561.0400000000004</v>
      </c>
      <c r="V32" s="107">
        <f t="shared" si="57"/>
        <v>4619</v>
      </c>
      <c r="X32" s="109" t="s">
        <v>115</v>
      </c>
      <c r="Y32" s="106">
        <f t="shared" si="58"/>
        <v>3268.09</v>
      </c>
      <c r="Z32" s="113">
        <f t="shared" si="41"/>
        <v>1728.09</v>
      </c>
      <c r="AA32" s="107">
        <f t="shared" si="59"/>
        <v>1540</v>
      </c>
      <c r="AB32" s="106">
        <f t="shared" si="60"/>
        <v>4559.41</v>
      </c>
      <c r="AC32" s="113">
        <f t="shared" si="42"/>
        <v>2020.4099999999996</v>
      </c>
      <c r="AD32" s="107">
        <f t="shared" si="61"/>
        <v>2539</v>
      </c>
      <c r="AE32" s="106">
        <f t="shared" si="62"/>
        <v>6859.91</v>
      </c>
      <c r="AF32" s="113">
        <f t="shared" si="43"/>
        <v>2240.91</v>
      </c>
      <c r="AG32" s="107">
        <f t="shared" si="63"/>
        <v>4619</v>
      </c>
      <c r="AI32" s="109" t="s">
        <v>115</v>
      </c>
      <c r="AJ32" s="106">
        <f t="shared" si="64"/>
        <v>2922.4719999999998</v>
      </c>
      <c r="AK32" s="113">
        <f t="shared" si="65"/>
        <v>1382.472</v>
      </c>
      <c r="AL32" s="107">
        <f t="shared" si="66"/>
        <v>1540</v>
      </c>
      <c r="AM32" s="106">
        <f t="shared" si="67"/>
        <v>4155.3280000000004</v>
      </c>
      <c r="AN32" s="113">
        <f t="shared" si="44"/>
        <v>1616.3280000000002</v>
      </c>
      <c r="AO32" s="107">
        <f t="shared" si="68"/>
        <v>2539</v>
      </c>
      <c r="AP32" s="106">
        <f t="shared" si="69"/>
        <v>6411.7280000000001</v>
      </c>
      <c r="AQ32" s="113">
        <f t="shared" si="45"/>
        <v>1792.7280000000001</v>
      </c>
      <c r="AR32" s="107">
        <f t="shared" si="70"/>
        <v>4619</v>
      </c>
    </row>
    <row r="33" spans="2:44">
      <c r="B33" s="109" t="s">
        <v>116</v>
      </c>
      <c r="C33" s="106">
        <f t="shared" si="46"/>
        <v>4508.3</v>
      </c>
      <c r="D33" s="113">
        <f t="shared" si="35"/>
        <v>2904.3</v>
      </c>
      <c r="E33" s="107">
        <f t="shared" si="47"/>
        <v>1604</v>
      </c>
      <c r="F33" s="106">
        <f t="shared" si="48"/>
        <v>5986.7000000000007</v>
      </c>
      <c r="G33" s="113">
        <f t="shared" si="36"/>
        <v>3395.7000000000003</v>
      </c>
      <c r="H33" s="107">
        <f t="shared" si="49"/>
        <v>2591</v>
      </c>
      <c r="I33" s="106">
        <f t="shared" si="50"/>
        <v>8470.5</v>
      </c>
      <c r="J33" s="113">
        <f t="shared" si="37"/>
        <v>3766.5</v>
      </c>
      <c r="K33" s="107">
        <f t="shared" si="51"/>
        <v>4704</v>
      </c>
      <c r="M33" s="109" t="s">
        <v>116</v>
      </c>
      <c r="N33" s="106">
        <f t="shared" si="52"/>
        <v>3927.4400000000005</v>
      </c>
      <c r="O33" s="113">
        <f t="shared" si="38"/>
        <v>2323.4400000000005</v>
      </c>
      <c r="P33" s="107">
        <f t="shared" si="53"/>
        <v>1604</v>
      </c>
      <c r="Q33" s="106">
        <f t="shared" si="54"/>
        <v>5307.5599999999995</v>
      </c>
      <c r="R33" s="113">
        <f t="shared" si="39"/>
        <v>2716.56</v>
      </c>
      <c r="S33" s="107">
        <f t="shared" si="55"/>
        <v>2591</v>
      </c>
      <c r="T33" s="106">
        <f t="shared" si="56"/>
        <v>7717.2000000000007</v>
      </c>
      <c r="U33" s="113">
        <f t="shared" si="40"/>
        <v>3013.2000000000003</v>
      </c>
      <c r="V33" s="107">
        <f t="shared" si="57"/>
        <v>4704</v>
      </c>
      <c r="X33" s="109" t="s">
        <v>116</v>
      </c>
      <c r="Y33" s="106">
        <f t="shared" si="58"/>
        <v>3637.0099999999998</v>
      </c>
      <c r="Z33" s="113">
        <f t="shared" si="41"/>
        <v>2033.0099999999998</v>
      </c>
      <c r="AA33" s="107">
        <f t="shared" si="59"/>
        <v>1604</v>
      </c>
      <c r="AB33" s="106">
        <f t="shared" si="60"/>
        <v>4967.99</v>
      </c>
      <c r="AC33" s="113">
        <f t="shared" si="42"/>
        <v>2376.9899999999998</v>
      </c>
      <c r="AD33" s="107">
        <f t="shared" si="61"/>
        <v>2591</v>
      </c>
      <c r="AE33" s="106">
        <f t="shared" si="62"/>
        <v>7340.55</v>
      </c>
      <c r="AF33" s="113">
        <f t="shared" si="43"/>
        <v>2636.55</v>
      </c>
      <c r="AG33" s="107">
        <f t="shared" si="63"/>
        <v>4704</v>
      </c>
      <c r="AI33" s="109" t="s">
        <v>116</v>
      </c>
      <c r="AJ33" s="106">
        <f t="shared" si="64"/>
        <v>3230.4080000000004</v>
      </c>
      <c r="AK33" s="113">
        <f t="shared" si="65"/>
        <v>1626.4080000000001</v>
      </c>
      <c r="AL33" s="107">
        <f t="shared" si="66"/>
        <v>1604</v>
      </c>
      <c r="AM33" s="106">
        <f t="shared" si="67"/>
        <v>4492.5920000000006</v>
      </c>
      <c r="AN33" s="113">
        <f t="shared" si="44"/>
        <v>1901.5920000000001</v>
      </c>
      <c r="AO33" s="107">
        <f t="shared" si="68"/>
        <v>2591</v>
      </c>
      <c r="AP33" s="106">
        <f t="shared" si="69"/>
        <v>6813.24</v>
      </c>
      <c r="AQ33" s="113">
        <f t="shared" si="45"/>
        <v>2109.2399999999998</v>
      </c>
      <c r="AR33" s="107">
        <f t="shared" si="70"/>
        <v>4704</v>
      </c>
    </row>
    <row r="34" spans="2:44">
      <c r="B34" s="110" t="s">
        <v>117</v>
      </c>
      <c r="C34" s="106">
        <f t="shared" si="46"/>
        <v>5028.3999999999996</v>
      </c>
      <c r="D34" s="113">
        <f t="shared" si="35"/>
        <v>3281.4</v>
      </c>
      <c r="E34" s="107">
        <f t="shared" si="47"/>
        <v>1747</v>
      </c>
      <c r="F34" s="106">
        <f t="shared" si="48"/>
        <v>6690.6</v>
      </c>
      <c r="G34" s="113">
        <f t="shared" si="36"/>
        <v>3837.6</v>
      </c>
      <c r="H34" s="107">
        <f t="shared" si="49"/>
        <v>2853</v>
      </c>
      <c r="I34" s="106">
        <f t="shared" si="50"/>
        <v>9526.1</v>
      </c>
      <c r="J34" s="113">
        <f t="shared" si="37"/>
        <v>4256.1000000000004</v>
      </c>
      <c r="K34" s="107">
        <f t="shared" si="51"/>
        <v>5270</v>
      </c>
      <c r="M34" s="110" t="s">
        <v>117</v>
      </c>
      <c r="N34" s="106">
        <f t="shared" si="52"/>
        <v>4372.1200000000008</v>
      </c>
      <c r="O34" s="113">
        <f t="shared" si="38"/>
        <v>2625.1200000000003</v>
      </c>
      <c r="P34" s="107">
        <f t="shared" si="53"/>
        <v>1747</v>
      </c>
      <c r="Q34" s="106">
        <f t="shared" si="54"/>
        <v>5923.08</v>
      </c>
      <c r="R34" s="113">
        <f t="shared" si="39"/>
        <v>3070.0800000000004</v>
      </c>
      <c r="S34" s="107">
        <f t="shared" si="55"/>
        <v>2853</v>
      </c>
      <c r="T34" s="106">
        <f t="shared" si="56"/>
        <v>8674.880000000001</v>
      </c>
      <c r="U34" s="113">
        <f t="shared" si="40"/>
        <v>3404.88</v>
      </c>
      <c r="V34" s="107">
        <f t="shared" si="57"/>
        <v>5270</v>
      </c>
      <c r="X34" s="110" t="s">
        <v>117</v>
      </c>
      <c r="Y34" s="106">
        <f t="shared" si="58"/>
        <v>4043.98</v>
      </c>
      <c r="Z34" s="113">
        <f t="shared" si="41"/>
        <v>2296.98</v>
      </c>
      <c r="AA34" s="107">
        <f t="shared" si="59"/>
        <v>1747</v>
      </c>
      <c r="AB34" s="106">
        <f t="shared" si="60"/>
        <v>5539.32</v>
      </c>
      <c r="AC34" s="113">
        <f t="shared" si="42"/>
        <v>2686.3199999999997</v>
      </c>
      <c r="AD34" s="107">
        <f t="shared" si="61"/>
        <v>2853</v>
      </c>
      <c r="AE34" s="106">
        <f t="shared" si="62"/>
        <v>8249.27</v>
      </c>
      <c r="AF34" s="113">
        <f t="shared" si="43"/>
        <v>2979.27</v>
      </c>
      <c r="AG34" s="107">
        <f t="shared" si="63"/>
        <v>5270</v>
      </c>
      <c r="AI34" s="110" t="s">
        <v>117</v>
      </c>
      <c r="AJ34" s="106">
        <f t="shared" si="64"/>
        <v>3584.5839999999998</v>
      </c>
      <c r="AK34" s="113">
        <f t="shared" si="65"/>
        <v>1837.5840000000001</v>
      </c>
      <c r="AL34" s="107">
        <f t="shared" si="66"/>
        <v>1747</v>
      </c>
      <c r="AM34" s="106">
        <f t="shared" si="67"/>
        <v>5002.0560000000005</v>
      </c>
      <c r="AN34" s="113">
        <f t="shared" si="44"/>
        <v>2149.056</v>
      </c>
      <c r="AO34" s="107">
        <f t="shared" si="68"/>
        <v>2853</v>
      </c>
      <c r="AP34" s="106">
        <f t="shared" si="69"/>
        <v>7653.4160000000002</v>
      </c>
      <c r="AQ34" s="113">
        <f t="shared" si="45"/>
        <v>2383.4160000000002</v>
      </c>
      <c r="AR34" s="107">
        <f t="shared" si="70"/>
        <v>5270</v>
      </c>
    </row>
    <row r="35" spans="2:44">
      <c r="B35" s="109" t="s">
        <v>118</v>
      </c>
      <c r="C35" s="106">
        <f t="shared" si="46"/>
        <v>5933</v>
      </c>
      <c r="D35" s="113">
        <f t="shared" si="35"/>
        <v>3978</v>
      </c>
      <c r="E35" s="107">
        <f t="shared" si="47"/>
        <v>1955</v>
      </c>
      <c r="F35" s="106">
        <f t="shared" si="48"/>
        <v>7887.1</v>
      </c>
      <c r="G35" s="113">
        <f t="shared" si="36"/>
        <v>4652.1000000000004</v>
      </c>
      <c r="H35" s="107">
        <f t="shared" si="49"/>
        <v>3235</v>
      </c>
      <c r="I35" s="106">
        <f t="shared" si="50"/>
        <v>10981.7</v>
      </c>
      <c r="J35" s="113">
        <f t="shared" si="37"/>
        <v>5159.7</v>
      </c>
      <c r="K35" s="107">
        <f t="shared" si="51"/>
        <v>5822</v>
      </c>
      <c r="M35" s="109" t="s">
        <v>118</v>
      </c>
      <c r="N35" s="106">
        <f t="shared" si="52"/>
        <v>5137.3999999999996</v>
      </c>
      <c r="O35" s="113">
        <f t="shared" si="38"/>
        <v>3182.4</v>
      </c>
      <c r="P35" s="107">
        <f t="shared" si="53"/>
        <v>1955</v>
      </c>
      <c r="Q35" s="106">
        <f t="shared" si="54"/>
        <v>6956.68</v>
      </c>
      <c r="R35" s="113">
        <f t="shared" si="39"/>
        <v>3721.68</v>
      </c>
      <c r="S35" s="107">
        <f t="shared" si="55"/>
        <v>3235</v>
      </c>
      <c r="T35" s="106">
        <f t="shared" si="56"/>
        <v>9949.76</v>
      </c>
      <c r="U35" s="113">
        <f t="shared" si="40"/>
        <v>4127.76</v>
      </c>
      <c r="V35" s="107">
        <f t="shared" si="57"/>
        <v>5822</v>
      </c>
      <c r="X35" s="109" t="s">
        <v>118</v>
      </c>
      <c r="Y35" s="106">
        <f t="shared" si="58"/>
        <v>4739.6000000000004</v>
      </c>
      <c r="Z35" s="113">
        <f t="shared" si="41"/>
        <v>2784.6</v>
      </c>
      <c r="AA35" s="107">
        <f t="shared" si="59"/>
        <v>1955</v>
      </c>
      <c r="AB35" s="106">
        <f t="shared" si="60"/>
        <v>6491.4699999999993</v>
      </c>
      <c r="AC35" s="113">
        <f t="shared" si="42"/>
        <v>3256.47</v>
      </c>
      <c r="AD35" s="107">
        <f t="shared" si="61"/>
        <v>3235</v>
      </c>
      <c r="AE35" s="106">
        <f t="shared" si="62"/>
        <v>9433.7900000000009</v>
      </c>
      <c r="AF35" s="113">
        <f t="shared" si="43"/>
        <v>3611.79</v>
      </c>
      <c r="AG35" s="107">
        <f t="shared" si="63"/>
        <v>5822</v>
      </c>
      <c r="AI35" s="109" t="s">
        <v>118</v>
      </c>
      <c r="AJ35" s="106">
        <f t="shared" si="64"/>
        <v>4182.68</v>
      </c>
      <c r="AK35" s="113">
        <f t="shared" si="65"/>
        <v>2227.6799999999998</v>
      </c>
      <c r="AL35" s="107">
        <f t="shared" si="66"/>
        <v>1955</v>
      </c>
      <c r="AM35" s="106">
        <f t="shared" si="67"/>
        <v>5840.1759999999995</v>
      </c>
      <c r="AN35" s="113">
        <f t="shared" si="44"/>
        <v>2605.1759999999999</v>
      </c>
      <c r="AO35" s="107">
        <f t="shared" si="68"/>
        <v>3235</v>
      </c>
      <c r="AP35" s="106">
        <f t="shared" si="69"/>
        <v>8711.4320000000007</v>
      </c>
      <c r="AQ35" s="113">
        <f t="shared" si="45"/>
        <v>2889.4320000000002</v>
      </c>
      <c r="AR35" s="107">
        <f t="shared" si="70"/>
        <v>5822</v>
      </c>
    </row>
    <row r="36" spans="2:44">
      <c r="B36" s="109" t="s">
        <v>119</v>
      </c>
      <c r="C36" s="106">
        <f t="shared" si="46"/>
        <v>7241.5</v>
      </c>
      <c r="D36" s="113">
        <f t="shared" si="35"/>
        <v>4936.5</v>
      </c>
      <c r="E36" s="107">
        <f t="shared" si="47"/>
        <v>2305</v>
      </c>
      <c r="F36" s="106">
        <f t="shared" si="48"/>
        <v>9448.6</v>
      </c>
      <c r="G36" s="113">
        <f t="shared" si="36"/>
        <v>5772.6</v>
      </c>
      <c r="H36" s="107">
        <f t="shared" si="49"/>
        <v>3676</v>
      </c>
      <c r="I36" s="106">
        <f t="shared" si="50"/>
        <v>12989.6</v>
      </c>
      <c r="J36" s="113">
        <f t="shared" si="37"/>
        <v>6402.6</v>
      </c>
      <c r="K36" s="107">
        <f t="shared" si="51"/>
        <v>6587</v>
      </c>
      <c r="M36" s="109" t="s">
        <v>119</v>
      </c>
      <c r="N36" s="106">
        <f t="shared" si="52"/>
        <v>6254.2000000000007</v>
      </c>
      <c r="O36" s="113">
        <f t="shared" si="38"/>
        <v>3949.2000000000003</v>
      </c>
      <c r="P36" s="107">
        <f t="shared" si="53"/>
        <v>2305</v>
      </c>
      <c r="Q36" s="106">
        <f t="shared" si="54"/>
        <v>8294.0800000000017</v>
      </c>
      <c r="R36" s="113">
        <f t="shared" si="39"/>
        <v>4618.0800000000008</v>
      </c>
      <c r="S36" s="107">
        <f t="shared" si="55"/>
        <v>3676</v>
      </c>
      <c r="T36" s="106">
        <f t="shared" si="56"/>
        <v>11709.080000000002</v>
      </c>
      <c r="U36" s="113">
        <f t="shared" si="40"/>
        <v>5122.0800000000008</v>
      </c>
      <c r="V36" s="107">
        <f t="shared" si="57"/>
        <v>6587</v>
      </c>
      <c r="X36" s="109" t="s">
        <v>119</v>
      </c>
      <c r="Y36" s="106">
        <f t="shared" si="58"/>
        <v>5760.5499999999993</v>
      </c>
      <c r="Z36" s="113">
        <f t="shared" si="41"/>
        <v>3455.5499999999997</v>
      </c>
      <c r="AA36" s="107">
        <f t="shared" si="59"/>
        <v>2305</v>
      </c>
      <c r="AB36" s="106">
        <f t="shared" si="60"/>
        <v>7716.82</v>
      </c>
      <c r="AC36" s="113">
        <f t="shared" si="42"/>
        <v>4040.8199999999993</v>
      </c>
      <c r="AD36" s="107">
        <f t="shared" si="61"/>
        <v>3676</v>
      </c>
      <c r="AE36" s="106">
        <f t="shared" si="62"/>
        <v>11068.82</v>
      </c>
      <c r="AF36" s="113">
        <f t="shared" si="43"/>
        <v>4481.82</v>
      </c>
      <c r="AG36" s="107">
        <f t="shared" si="63"/>
        <v>6587</v>
      </c>
      <c r="AI36" s="109" t="s">
        <v>119</v>
      </c>
      <c r="AJ36" s="106">
        <f t="shared" si="64"/>
        <v>5069.4400000000005</v>
      </c>
      <c r="AK36" s="113">
        <f t="shared" si="65"/>
        <v>2764.44</v>
      </c>
      <c r="AL36" s="107">
        <f t="shared" si="66"/>
        <v>2305</v>
      </c>
      <c r="AM36" s="106">
        <f t="shared" si="67"/>
        <v>6908.6560000000009</v>
      </c>
      <c r="AN36" s="113">
        <f t="shared" si="44"/>
        <v>3232.6560000000004</v>
      </c>
      <c r="AO36" s="107">
        <f t="shared" si="68"/>
        <v>3676</v>
      </c>
      <c r="AP36" s="106">
        <f t="shared" si="69"/>
        <v>10172.456</v>
      </c>
      <c r="AQ36" s="113">
        <f t="shared" si="45"/>
        <v>3585.4560000000001</v>
      </c>
      <c r="AR36" s="107">
        <f t="shared" si="70"/>
        <v>6587</v>
      </c>
    </row>
    <row r="37" spans="2:44">
      <c r="B37" s="109" t="s">
        <v>120</v>
      </c>
      <c r="C37" s="106">
        <f t="shared" si="46"/>
        <v>8793.2999999999993</v>
      </c>
      <c r="D37" s="113">
        <f t="shared" si="35"/>
        <v>6243.3</v>
      </c>
      <c r="E37" s="107">
        <f t="shared" si="47"/>
        <v>2550</v>
      </c>
      <c r="F37" s="106">
        <f t="shared" si="48"/>
        <v>11697.8</v>
      </c>
      <c r="G37" s="113">
        <f t="shared" si="36"/>
        <v>7300.8</v>
      </c>
      <c r="H37" s="107">
        <f t="shared" si="49"/>
        <v>4397</v>
      </c>
      <c r="I37" s="106">
        <f t="shared" si="50"/>
        <v>15926.3</v>
      </c>
      <c r="J37" s="113">
        <f t="shared" si="37"/>
        <v>8097.3</v>
      </c>
      <c r="K37" s="107">
        <f t="shared" si="51"/>
        <v>7829</v>
      </c>
      <c r="M37" s="109" t="s">
        <v>120</v>
      </c>
      <c r="N37" s="106">
        <f t="shared" si="52"/>
        <v>7544.64</v>
      </c>
      <c r="O37" s="113">
        <f t="shared" si="38"/>
        <v>4994.6400000000003</v>
      </c>
      <c r="P37" s="107">
        <f t="shared" si="53"/>
        <v>2550</v>
      </c>
      <c r="Q37" s="106">
        <f t="shared" si="54"/>
        <v>10237.64</v>
      </c>
      <c r="R37" s="113">
        <f t="shared" si="39"/>
        <v>5840.64</v>
      </c>
      <c r="S37" s="107">
        <f t="shared" si="55"/>
        <v>4397</v>
      </c>
      <c r="T37" s="106">
        <f t="shared" si="56"/>
        <v>14306.84</v>
      </c>
      <c r="U37" s="113">
        <f t="shared" si="40"/>
        <v>6477.84</v>
      </c>
      <c r="V37" s="107">
        <f t="shared" si="57"/>
        <v>7829</v>
      </c>
      <c r="X37" s="109" t="s">
        <v>120</v>
      </c>
      <c r="Y37" s="106">
        <f t="shared" si="58"/>
        <v>6920.3099999999995</v>
      </c>
      <c r="Z37" s="113">
        <f t="shared" si="41"/>
        <v>4370.3099999999995</v>
      </c>
      <c r="AA37" s="107">
        <f t="shared" si="59"/>
        <v>2550</v>
      </c>
      <c r="AB37" s="106">
        <f t="shared" si="60"/>
        <v>9507.56</v>
      </c>
      <c r="AC37" s="113">
        <f t="shared" si="42"/>
        <v>5110.5599999999995</v>
      </c>
      <c r="AD37" s="107">
        <f t="shared" si="61"/>
        <v>4397</v>
      </c>
      <c r="AE37" s="106">
        <f t="shared" si="62"/>
        <v>13497.11</v>
      </c>
      <c r="AF37" s="113">
        <f t="shared" si="43"/>
        <v>5668.11</v>
      </c>
      <c r="AG37" s="107">
        <f t="shared" si="63"/>
        <v>7829</v>
      </c>
      <c r="AI37" s="109" t="s">
        <v>120</v>
      </c>
      <c r="AJ37" s="106">
        <f t="shared" si="64"/>
        <v>6046.2479999999996</v>
      </c>
      <c r="AK37" s="113">
        <f t="shared" si="65"/>
        <v>3496.248</v>
      </c>
      <c r="AL37" s="107">
        <f t="shared" si="66"/>
        <v>2550</v>
      </c>
      <c r="AM37" s="106">
        <f t="shared" si="67"/>
        <v>8485.4480000000003</v>
      </c>
      <c r="AN37" s="113">
        <f t="shared" si="44"/>
        <v>4088.4480000000003</v>
      </c>
      <c r="AO37" s="107">
        <f t="shared" si="68"/>
        <v>4397</v>
      </c>
      <c r="AP37" s="106">
        <f t="shared" si="69"/>
        <v>12363.488000000001</v>
      </c>
      <c r="AQ37" s="113">
        <f t="shared" si="45"/>
        <v>4534.4880000000003</v>
      </c>
      <c r="AR37" s="107">
        <f t="shared" si="70"/>
        <v>7829</v>
      </c>
    </row>
    <row r="38" spans="2:44">
      <c r="B38" s="110" t="s">
        <v>121</v>
      </c>
      <c r="C38" s="106">
        <f t="shared" si="46"/>
        <v>9954.2999999999993</v>
      </c>
      <c r="D38" s="113">
        <f t="shared" si="35"/>
        <v>7404.3</v>
      </c>
      <c r="E38" s="107">
        <f t="shared" si="47"/>
        <v>2550</v>
      </c>
      <c r="F38" s="106">
        <f t="shared" si="48"/>
        <v>13163.9</v>
      </c>
      <c r="G38" s="113">
        <f t="shared" si="36"/>
        <v>8658.9</v>
      </c>
      <c r="H38" s="107">
        <f t="shared" si="49"/>
        <v>4505</v>
      </c>
      <c r="I38" s="106">
        <f t="shared" si="50"/>
        <v>17987.900000000001</v>
      </c>
      <c r="J38" s="113">
        <f t="shared" si="37"/>
        <v>9603.9</v>
      </c>
      <c r="K38" s="107">
        <f t="shared" si="51"/>
        <v>8384</v>
      </c>
      <c r="M38" s="110" t="s">
        <v>121</v>
      </c>
      <c r="N38" s="106">
        <f t="shared" si="52"/>
        <v>8473.44</v>
      </c>
      <c r="O38" s="113">
        <f t="shared" si="38"/>
        <v>5923.4400000000005</v>
      </c>
      <c r="P38" s="107">
        <f t="shared" si="53"/>
        <v>2550</v>
      </c>
      <c r="Q38" s="106">
        <f t="shared" si="54"/>
        <v>11432.119999999999</v>
      </c>
      <c r="R38" s="113">
        <f t="shared" si="39"/>
        <v>6927.12</v>
      </c>
      <c r="S38" s="107">
        <f t="shared" si="55"/>
        <v>4505</v>
      </c>
      <c r="T38" s="106">
        <f t="shared" si="56"/>
        <v>16067.12</v>
      </c>
      <c r="U38" s="113">
        <f t="shared" si="40"/>
        <v>7683.1200000000008</v>
      </c>
      <c r="V38" s="107">
        <f t="shared" si="57"/>
        <v>8384</v>
      </c>
      <c r="X38" s="110" t="s">
        <v>121</v>
      </c>
      <c r="Y38" s="106">
        <f t="shared" si="58"/>
        <v>7733.01</v>
      </c>
      <c r="Z38" s="113">
        <f t="shared" si="41"/>
        <v>5183.01</v>
      </c>
      <c r="AA38" s="107">
        <f t="shared" si="59"/>
        <v>2550</v>
      </c>
      <c r="AB38" s="106">
        <f t="shared" si="60"/>
        <v>10566.23</v>
      </c>
      <c r="AC38" s="113">
        <f t="shared" si="42"/>
        <v>6061.23</v>
      </c>
      <c r="AD38" s="107">
        <f t="shared" si="61"/>
        <v>4505</v>
      </c>
      <c r="AE38" s="106">
        <f t="shared" si="62"/>
        <v>15106.73</v>
      </c>
      <c r="AF38" s="113">
        <f t="shared" si="43"/>
        <v>6722.73</v>
      </c>
      <c r="AG38" s="107">
        <f t="shared" si="63"/>
        <v>8384</v>
      </c>
      <c r="AI38" s="110" t="s">
        <v>121</v>
      </c>
      <c r="AJ38" s="106">
        <f t="shared" si="64"/>
        <v>6696.4080000000004</v>
      </c>
      <c r="AK38" s="113">
        <f t="shared" si="65"/>
        <v>4146.4080000000004</v>
      </c>
      <c r="AL38" s="107">
        <f t="shared" si="66"/>
        <v>2550</v>
      </c>
      <c r="AM38" s="106">
        <f t="shared" si="67"/>
        <v>9353.9840000000004</v>
      </c>
      <c r="AN38" s="113">
        <f t="shared" si="44"/>
        <v>4848.9840000000004</v>
      </c>
      <c r="AO38" s="107">
        <f t="shared" si="68"/>
        <v>4505</v>
      </c>
      <c r="AP38" s="106">
        <f t="shared" si="69"/>
        <v>13762.184000000001</v>
      </c>
      <c r="AQ38" s="113">
        <f t="shared" si="45"/>
        <v>5378.1840000000002</v>
      </c>
      <c r="AR38" s="107">
        <f t="shared" si="70"/>
        <v>8384</v>
      </c>
    </row>
    <row r="39" spans="2:44">
      <c r="B39" s="109" t="s">
        <v>122</v>
      </c>
      <c r="C39" s="106">
        <f t="shared" si="46"/>
        <v>14164.5</v>
      </c>
      <c r="D39" s="113">
        <f t="shared" si="35"/>
        <v>11614.5</v>
      </c>
      <c r="E39" s="107">
        <f t="shared" si="47"/>
        <v>2550</v>
      </c>
      <c r="F39" s="106">
        <f t="shared" si="48"/>
        <v>19532.800000000003</v>
      </c>
      <c r="G39" s="113">
        <f t="shared" si="36"/>
        <v>13582.800000000001</v>
      </c>
      <c r="H39" s="107">
        <f t="shared" si="49"/>
        <v>5950</v>
      </c>
      <c r="I39" s="106">
        <f t="shared" si="50"/>
        <v>26031.1</v>
      </c>
      <c r="J39" s="113">
        <f t="shared" si="37"/>
        <v>15065.1</v>
      </c>
      <c r="K39" s="107">
        <f t="shared" si="51"/>
        <v>10966</v>
      </c>
      <c r="M39" s="109" t="s">
        <v>122</v>
      </c>
      <c r="N39" s="106">
        <f t="shared" si="52"/>
        <v>11841.6</v>
      </c>
      <c r="O39" s="113">
        <f t="shared" si="38"/>
        <v>9291.6</v>
      </c>
      <c r="P39" s="107">
        <f t="shared" si="53"/>
        <v>2550</v>
      </c>
      <c r="Q39" s="106">
        <f t="shared" si="54"/>
        <v>16816.239999999998</v>
      </c>
      <c r="R39" s="113">
        <f t="shared" si="39"/>
        <v>10866.24</v>
      </c>
      <c r="S39" s="107">
        <f t="shared" si="55"/>
        <v>5950</v>
      </c>
      <c r="T39" s="106">
        <f t="shared" si="56"/>
        <v>23018.080000000002</v>
      </c>
      <c r="U39" s="113">
        <f t="shared" si="40"/>
        <v>12052.080000000002</v>
      </c>
      <c r="V39" s="107">
        <f t="shared" si="57"/>
        <v>10966</v>
      </c>
      <c r="X39" s="109" t="s">
        <v>122</v>
      </c>
      <c r="Y39" s="106">
        <f t="shared" si="58"/>
        <v>10680.150000000001</v>
      </c>
      <c r="Z39" s="113">
        <f t="shared" si="41"/>
        <v>8130.1500000000005</v>
      </c>
      <c r="AA39" s="107">
        <f t="shared" si="59"/>
        <v>2550</v>
      </c>
      <c r="AB39" s="106">
        <f t="shared" si="60"/>
        <v>15457.96</v>
      </c>
      <c r="AC39" s="113">
        <f t="shared" si="42"/>
        <v>9507.9599999999991</v>
      </c>
      <c r="AD39" s="107">
        <f t="shared" si="61"/>
        <v>5950</v>
      </c>
      <c r="AE39" s="106">
        <f t="shared" si="62"/>
        <v>21511.57</v>
      </c>
      <c r="AF39" s="113">
        <f t="shared" si="43"/>
        <v>10545.57</v>
      </c>
      <c r="AG39" s="107">
        <f t="shared" si="63"/>
        <v>10966</v>
      </c>
      <c r="AI39" s="109" t="s">
        <v>122</v>
      </c>
      <c r="AJ39" s="106">
        <f t="shared" si="64"/>
        <v>9054.119999999999</v>
      </c>
      <c r="AK39" s="113">
        <f t="shared" si="65"/>
        <v>6504.12</v>
      </c>
      <c r="AL39" s="107">
        <f t="shared" si="66"/>
        <v>2550</v>
      </c>
      <c r="AM39" s="106">
        <f t="shared" si="67"/>
        <v>13556.368</v>
      </c>
      <c r="AN39" s="113">
        <f t="shared" si="44"/>
        <v>7606.3680000000004</v>
      </c>
      <c r="AO39" s="107">
        <f t="shared" si="68"/>
        <v>5950</v>
      </c>
      <c r="AP39" s="106">
        <f t="shared" si="69"/>
        <v>19402.455999999998</v>
      </c>
      <c r="AQ39" s="113">
        <f t="shared" si="45"/>
        <v>8436.4560000000001</v>
      </c>
      <c r="AR39" s="107">
        <f t="shared" si="70"/>
        <v>10966</v>
      </c>
    </row>
    <row r="40" spans="2:44">
      <c r="B40" s="109" t="s">
        <v>123</v>
      </c>
      <c r="C40" s="106">
        <f t="shared" si="46"/>
        <v>19972.2</v>
      </c>
      <c r="D40" s="113">
        <f t="shared" si="35"/>
        <v>17422.2</v>
      </c>
      <c r="E40" s="107">
        <f t="shared" si="47"/>
        <v>2550</v>
      </c>
      <c r="F40" s="106">
        <f t="shared" si="48"/>
        <v>26324.2</v>
      </c>
      <c r="G40" s="113">
        <f t="shared" si="36"/>
        <v>20374.2</v>
      </c>
      <c r="H40" s="107">
        <f t="shared" si="49"/>
        <v>5950</v>
      </c>
      <c r="I40" s="106">
        <f t="shared" si="50"/>
        <v>34440.199999999997</v>
      </c>
      <c r="J40" s="113">
        <f t="shared" si="37"/>
        <v>22597.200000000001</v>
      </c>
      <c r="K40" s="107">
        <f t="shared" si="51"/>
        <v>11843</v>
      </c>
      <c r="M40" s="109" t="s">
        <v>123</v>
      </c>
      <c r="N40" s="106">
        <f t="shared" si="52"/>
        <v>16487.760000000002</v>
      </c>
      <c r="O40" s="113">
        <f t="shared" si="38"/>
        <v>13937.760000000002</v>
      </c>
      <c r="P40" s="107">
        <f t="shared" si="53"/>
        <v>2550</v>
      </c>
      <c r="Q40" s="106">
        <f t="shared" si="54"/>
        <v>22249.360000000001</v>
      </c>
      <c r="R40" s="113">
        <f t="shared" si="39"/>
        <v>16299.360000000002</v>
      </c>
      <c r="S40" s="107">
        <f t="shared" si="55"/>
        <v>5950</v>
      </c>
      <c r="T40" s="106">
        <f t="shared" si="56"/>
        <v>29920.760000000002</v>
      </c>
      <c r="U40" s="113">
        <f t="shared" si="40"/>
        <v>18077.760000000002</v>
      </c>
      <c r="V40" s="107">
        <f t="shared" si="57"/>
        <v>11843</v>
      </c>
      <c r="X40" s="109" t="s">
        <v>123</v>
      </c>
      <c r="Y40" s="106">
        <f t="shared" si="58"/>
        <v>14745.539999999999</v>
      </c>
      <c r="Z40" s="113">
        <f t="shared" si="41"/>
        <v>12195.539999999999</v>
      </c>
      <c r="AA40" s="107">
        <f t="shared" si="59"/>
        <v>2550</v>
      </c>
      <c r="AB40" s="106">
        <f t="shared" si="60"/>
        <v>20211.939999999999</v>
      </c>
      <c r="AC40" s="113">
        <f t="shared" si="42"/>
        <v>14261.939999999999</v>
      </c>
      <c r="AD40" s="107">
        <f t="shared" si="61"/>
        <v>5950</v>
      </c>
      <c r="AE40" s="106">
        <f t="shared" si="62"/>
        <v>27661.040000000001</v>
      </c>
      <c r="AF40" s="113">
        <f t="shared" si="43"/>
        <v>15818.039999999999</v>
      </c>
      <c r="AG40" s="107">
        <f t="shared" si="63"/>
        <v>11843</v>
      </c>
      <c r="AI40" s="109" t="s">
        <v>123</v>
      </c>
      <c r="AJ40" s="106">
        <f t="shared" si="64"/>
        <v>12306.432000000001</v>
      </c>
      <c r="AK40" s="113">
        <f t="shared" si="65"/>
        <v>9756.4320000000007</v>
      </c>
      <c r="AL40" s="107">
        <f t="shared" si="66"/>
        <v>2550</v>
      </c>
      <c r="AM40" s="106">
        <f t="shared" si="67"/>
        <v>17359.552000000003</v>
      </c>
      <c r="AN40" s="113">
        <f t="shared" si="44"/>
        <v>11409.552000000001</v>
      </c>
      <c r="AO40" s="107">
        <f t="shared" si="68"/>
        <v>5950</v>
      </c>
      <c r="AP40" s="106">
        <f t="shared" si="69"/>
        <v>24497.432000000001</v>
      </c>
      <c r="AQ40" s="113">
        <f t="shared" si="45"/>
        <v>12654.432000000001</v>
      </c>
      <c r="AR40" s="107">
        <f t="shared" si="70"/>
        <v>11843</v>
      </c>
    </row>
    <row r="41" spans="2:44">
      <c r="B41" s="109" t="s">
        <v>124</v>
      </c>
      <c r="C41" s="106">
        <f t="shared" si="46"/>
        <v>25779</v>
      </c>
      <c r="D41" s="113">
        <f t="shared" si="35"/>
        <v>23229</v>
      </c>
      <c r="E41" s="107">
        <f t="shared" si="47"/>
        <v>2550</v>
      </c>
      <c r="F41" s="106">
        <f t="shared" si="48"/>
        <v>33114.699999999997</v>
      </c>
      <c r="G41" s="113">
        <f t="shared" si="36"/>
        <v>27164.7</v>
      </c>
      <c r="H41" s="107">
        <f t="shared" si="49"/>
        <v>5950</v>
      </c>
      <c r="I41" s="106">
        <f t="shared" si="50"/>
        <v>42517.2</v>
      </c>
      <c r="J41" s="113">
        <f t="shared" si="37"/>
        <v>30130.2</v>
      </c>
      <c r="K41" s="107">
        <f t="shared" si="51"/>
        <v>12387</v>
      </c>
      <c r="M41" s="109" t="s">
        <v>124</v>
      </c>
      <c r="N41" s="106">
        <f t="shared" si="52"/>
        <v>21133.200000000001</v>
      </c>
      <c r="O41" s="113">
        <f t="shared" si="38"/>
        <v>18583.2</v>
      </c>
      <c r="P41" s="107">
        <f t="shared" si="53"/>
        <v>2550</v>
      </c>
      <c r="Q41" s="106">
        <f t="shared" si="54"/>
        <v>27681.760000000002</v>
      </c>
      <c r="R41" s="113">
        <f t="shared" si="39"/>
        <v>21731.760000000002</v>
      </c>
      <c r="S41" s="107">
        <f t="shared" si="55"/>
        <v>5950</v>
      </c>
      <c r="T41" s="106">
        <f t="shared" si="56"/>
        <v>36491.160000000003</v>
      </c>
      <c r="U41" s="113">
        <f t="shared" si="40"/>
        <v>24104.160000000003</v>
      </c>
      <c r="V41" s="107">
        <f t="shared" si="57"/>
        <v>12387</v>
      </c>
      <c r="X41" s="109" t="s">
        <v>124</v>
      </c>
      <c r="Y41" s="106">
        <f t="shared" si="58"/>
        <v>18810.300000000003</v>
      </c>
      <c r="Z41" s="113">
        <f t="shared" si="41"/>
        <v>16260.300000000001</v>
      </c>
      <c r="AA41" s="107">
        <f t="shared" si="59"/>
        <v>2550</v>
      </c>
      <c r="AB41" s="106">
        <f t="shared" si="60"/>
        <v>24965.29</v>
      </c>
      <c r="AC41" s="113">
        <f t="shared" si="42"/>
        <v>19015.29</v>
      </c>
      <c r="AD41" s="107">
        <f t="shared" si="61"/>
        <v>5950</v>
      </c>
      <c r="AE41" s="106">
        <f t="shared" si="62"/>
        <v>33478.14</v>
      </c>
      <c r="AF41" s="113">
        <f t="shared" si="43"/>
        <v>21091.14</v>
      </c>
      <c r="AG41" s="107">
        <f t="shared" si="63"/>
        <v>12387</v>
      </c>
      <c r="AI41" s="109" t="s">
        <v>124</v>
      </c>
      <c r="AJ41" s="106">
        <f t="shared" si="64"/>
        <v>15558.24</v>
      </c>
      <c r="AK41" s="113">
        <f t="shared" si="65"/>
        <v>13008.24</v>
      </c>
      <c r="AL41" s="107">
        <f t="shared" si="66"/>
        <v>2550</v>
      </c>
      <c r="AM41" s="106">
        <f t="shared" si="67"/>
        <v>21162.232</v>
      </c>
      <c r="AN41" s="113">
        <f t="shared" si="44"/>
        <v>15212.232</v>
      </c>
      <c r="AO41" s="107">
        <f t="shared" si="68"/>
        <v>5950</v>
      </c>
      <c r="AP41" s="106">
        <f t="shared" si="69"/>
        <v>29259.912</v>
      </c>
      <c r="AQ41" s="113">
        <f t="shared" si="45"/>
        <v>16872.912</v>
      </c>
      <c r="AR41" s="107">
        <f t="shared" si="70"/>
        <v>12387</v>
      </c>
    </row>
    <row r="42" spans="2:44">
      <c r="B42" s="109" t="s">
        <v>125</v>
      </c>
      <c r="C42" s="106">
        <f t="shared" si="46"/>
        <v>34490.100000000006</v>
      </c>
      <c r="D42" s="113">
        <f t="shared" si="35"/>
        <v>31940.100000000002</v>
      </c>
      <c r="E42" s="107">
        <f t="shared" si="47"/>
        <v>2550</v>
      </c>
      <c r="F42" s="106">
        <f t="shared" si="48"/>
        <v>43301.8</v>
      </c>
      <c r="G42" s="113">
        <f t="shared" si="36"/>
        <v>37351.800000000003</v>
      </c>
      <c r="H42" s="107">
        <f t="shared" si="49"/>
        <v>5950</v>
      </c>
      <c r="I42" s="106">
        <f t="shared" si="50"/>
        <v>53814.9</v>
      </c>
      <c r="J42" s="113">
        <f t="shared" si="37"/>
        <v>41427.9</v>
      </c>
      <c r="K42" s="107">
        <f t="shared" si="51"/>
        <v>12387</v>
      </c>
      <c r="M42" s="109" t="s">
        <v>125</v>
      </c>
      <c r="N42" s="106">
        <f t="shared" si="52"/>
        <v>28102.080000000002</v>
      </c>
      <c r="O42" s="113">
        <f t="shared" si="38"/>
        <v>25552.080000000002</v>
      </c>
      <c r="P42" s="107">
        <f t="shared" si="53"/>
        <v>2550</v>
      </c>
      <c r="Q42" s="106">
        <f t="shared" si="54"/>
        <v>35831.440000000002</v>
      </c>
      <c r="R42" s="113">
        <f t="shared" si="39"/>
        <v>29881.439999999999</v>
      </c>
      <c r="S42" s="107">
        <f t="shared" si="55"/>
        <v>5950</v>
      </c>
      <c r="T42" s="106">
        <f t="shared" si="56"/>
        <v>45529.320000000007</v>
      </c>
      <c r="U42" s="113">
        <f t="shared" si="40"/>
        <v>33142.320000000007</v>
      </c>
      <c r="V42" s="107">
        <f t="shared" si="57"/>
        <v>12387</v>
      </c>
      <c r="X42" s="109" t="s">
        <v>125</v>
      </c>
      <c r="Y42" s="106">
        <f t="shared" si="58"/>
        <v>24908.07</v>
      </c>
      <c r="Z42" s="113">
        <f t="shared" si="41"/>
        <v>22358.07</v>
      </c>
      <c r="AA42" s="107">
        <f t="shared" si="59"/>
        <v>2550</v>
      </c>
      <c r="AB42" s="106">
        <f t="shared" si="60"/>
        <v>32096.26</v>
      </c>
      <c r="AC42" s="113">
        <f t="shared" si="42"/>
        <v>26146.26</v>
      </c>
      <c r="AD42" s="107">
        <f t="shared" si="61"/>
        <v>5950</v>
      </c>
      <c r="AE42" s="106">
        <f t="shared" si="62"/>
        <v>41386.53</v>
      </c>
      <c r="AF42" s="113">
        <f t="shared" si="43"/>
        <v>28999.53</v>
      </c>
      <c r="AG42" s="107">
        <f t="shared" si="63"/>
        <v>12387</v>
      </c>
      <c r="AI42" s="109" t="s">
        <v>125</v>
      </c>
      <c r="AJ42" s="106">
        <f t="shared" si="64"/>
        <v>20436.456000000002</v>
      </c>
      <c r="AK42" s="113">
        <f t="shared" si="65"/>
        <v>17886.456000000002</v>
      </c>
      <c r="AL42" s="107">
        <f t="shared" si="66"/>
        <v>2550</v>
      </c>
      <c r="AM42" s="106">
        <f t="shared" si="67"/>
        <v>26867.007999999998</v>
      </c>
      <c r="AN42" s="113">
        <f t="shared" si="44"/>
        <v>20917.007999999998</v>
      </c>
      <c r="AO42" s="107">
        <f t="shared" si="68"/>
        <v>5950</v>
      </c>
      <c r="AP42" s="106">
        <f t="shared" si="69"/>
        <v>35586.623999999996</v>
      </c>
      <c r="AQ42" s="113">
        <f t="shared" si="45"/>
        <v>23199.624</v>
      </c>
      <c r="AR42" s="107">
        <f t="shared" si="70"/>
        <v>12387</v>
      </c>
    </row>
    <row r="44" spans="2:44">
      <c r="C44" s="108">
        <f>SUM(C50:C63)</f>
        <v>140923.28</v>
      </c>
      <c r="D44" s="108">
        <f t="shared" ref="D44:K44" si="71">SUM(D50:D63)</f>
        <v>112742.28</v>
      </c>
      <c r="E44" s="108">
        <f t="shared" si="71"/>
        <v>28181</v>
      </c>
      <c r="F44" s="108">
        <f t="shared" si="71"/>
        <v>185471.03999999998</v>
      </c>
      <c r="G44" s="108">
        <f t="shared" si="71"/>
        <v>131843.04</v>
      </c>
      <c r="H44" s="108">
        <f t="shared" si="71"/>
        <v>53628</v>
      </c>
      <c r="I44" s="108">
        <f t="shared" si="71"/>
        <v>247929.4</v>
      </c>
      <c r="J44" s="108">
        <f t="shared" si="71"/>
        <v>146231.4</v>
      </c>
      <c r="K44" s="108">
        <f t="shared" si="71"/>
        <v>101698</v>
      </c>
      <c r="N44" s="108">
        <f>SUM(N50:N63)</f>
        <v>118374.82399999999</v>
      </c>
      <c r="O44" s="108">
        <f t="shared" ref="O44:V44" si="72">SUM(O50:O63)</f>
        <v>90193.824000000022</v>
      </c>
      <c r="P44" s="108">
        <f t="shared" si="72"/>
        <v>28181</v>
      </c>
      <c r="Q44" s="108">
        <f t="shared" si="72"/>
        <v>159102.43199999997</v>
      </c>
      <c r="R44" s="108">
        <f t="shared" si="72"/>
        <v>105474.432</v>
      </c>
      <c r="S44" s="108">
        <f t="shared" si="72"/>
        <v>53628</v>
      </c>
      <c r="T44" s="108">
        <f t="shared" si="72"/>
        <v>218683.12</v>
      </c>
      <c r="U44" s="108">
        <f t="shared" si="72"/>
        <v>116985.12</v>
      </c>
      <c r="V44" s="108">
        <f t="shared" si="72"/>
        <v>101698</v>
      </c>
      <c r="Y44" s="108">
        <f>SUM(Y50:Y63)</f>
        <v>107100.59599999999</v>
      </c>
      <c r="Z44" s="108">
        <f t="shared" ref="Z44:AG44" si="73">SUM(Z50:Z63)</f>
        <v>78919.59599999999</v>
      </c>
      <c r="AA44" s="108">
        <f t="shared" si="73"/>
        <v>28181</v>
      </c>
      <c r="AB44" s="108">
        <f t="shared" si="73"/>
        <v>145918.128</v>
      </c>
      <c r="AC44" s="108">
        <f t="shared" si="73"/>
        <v>92290.127999999982</v>
      </c>
      <c r="AD44" s="108">
        <f t="shared" si="73"/>
        <v>53628</v>
      </c>
      <c r="AE44" s="108">
        <f t="shared" si="73"/>
        <v>204059.98000000004</v>
      </c>
      <c r="AF44" s="108">
        <f t="shared" si="73"/>
        <v>102361.97999999998</v>
      </c>
      <c r="AG44" s="108">
        <f t="shared" si="73"/>
        <v>101698</v>
      </c>
      <c r="AJ44" s="108">
        <f>SUM(AJ50:AJ63)</f>
        <v>91316.676799999987</v>
      </c>
      <c r="AK44" s="108">
        <f t="shared" ref="AK44:AR44" si="74">SUM(AK50:AK63)</f>
        <v>63135.676800000001</v>
      </c>
      <c r="AL44" s="108">
        <f t="shared" si="74"/>
        <v>28181</v>
      </c>
      <c r="AM44" s="108">
        <f t="shared" si="74"/>
        <v>127460.10239999999</v>
      </c>
      <c r="AN44" s="108">
        <f t="shared" si="74"/>
        <v>73832.102399999989</v>
      </c>
      <c r="AO44" s="108">
        <f t="shared" si="74"/>
        <v>53628</v>
      </c>
      <c r="AP44" s="108">
        <f t="shared" si="74"/>
        <v>183587.584</v>
      </c>
      <c r="AQ44" s="108">
        <f t="shared" si="74"/>
        <v>81889.584000000003</v>
      </c>
      <c r="AR44" s="108">
        <f t="shared" si="74"/>
        <v>101698</v>
      </c>
    </row>
    <row r="45" spans="2:44">
      <c r="B45" s="135" t="s">
        <v>161</v>
      </c>
      <c r="C45" s="244" t="s">
        <v>3</v>
      </c>
      <c r="D45" s="244"/>
      <c r="E45" s="244"/>
      <c r="F45" s="244" t="s">
        <v>5</v>
      </c>
      <c r="G45" s="244"/>
      <c r="H45" s="244"/>
      <c r="I45" s="244" t="s">
        <v>6</v>
      </c>
      <c r="J45" s="244"/>
      <c r="K45" s="244"/>
      <c r="M45" s="135" t="s">
        <v>162</v>
      </c>
      <c r="N45" s="244" t="s">
        <v>3</v>
      </c>
      <c r="O45" s="244"/>
      <c r="P45" s="244"/>
      <c r="Q45" s="244" t="s">
        <v>5</v>
      </c>
      <c r="R45" s="244"/>
      <c r="S45" s="244"/>
      <c r="T45" s="244" t="s">
        <v>6</v>
      </c>
      <c r="U45" s="244"/>
      <c r="V45" s="244"/>
      <c r="X45" s="135" t="s">
        <v>163</v>
      </c>
      <c r="Y45" s="244" t="s">
        <v>3</v>
      </c>
      <c r="Z45" s="244"/>
      <c r="AA45" s="244"/>
      <c r="AB45" s="244" t="s">
        <v>5</v>
      </c>
      <c r="AC45" s="244"/>
      <c r="AD45" s="244"/>
      <c r="AE45" s="244" t="s">
        <v>6</v>
      </c>
      <c r="AF45" s="244"/>
      <c r="AG45" s="244"/>
      <c r="AI45" s="135" t="s">
        <v>164</v>
      </c>
      <c r="AJ45" s="244" t="s">
        <v>3</v>
      </c>
      <c r="AK45" s="244"/>
      <c r="AL45" s="244"/>
      <c r="AM45" s="244" t="s">
        <v>5</v>
      </c>
      <c r="AN45" s="244"/>
      <c r="AO45" s="244"/>
      <c r="AP45" s="244" t="s">
        <v>6</v>
      </c>
      <c r="AQ45" s="244"/>
      <c r="AR45" s="244"/>
    </row>
    <row r="46" spans="2:44">
      <c r="B46" s="2"/>
      <c r="C46" s="2"/>
      <c r="D46" s="114">
        <f>Premium!$C$114</f>
        <v>0.16</v>
      </c>
      <c r="E46" s="2"/>
      <c r="F46" s="2"/>
      <c r="G46" s="114">
        <f>Premium!$D$114</f>
        <v>0.16</v>
      </c>
      <c r="H46" s="2"/>
      <c r="I46" s="2"/>
      <c r="J46" s="114">
        <f>Premium!$E$114</f>
        <v>0.16</v>
      </c>
      <c r="K46" s="2"/>
      <c r="L46" s="2"/>
      <c r="M46" s="2"/>
      <c r="N46" s="2"/>
      <c r="O46" s="114">
        <f>Premium!$C$114</f>
        <v>0.16</v>
      </c>
      <c r="P46" s="2"/>
      <c r="Q46" s="2"/>
      <c r="R46" s="114">
        <f>Premium!$D$114</f>
        <v>0.16</v>
      </c>
      <c r="S46" s="2"/>
      <c r="T46" s="2"/>
      <c r="U46" s="114">
        <f>Premium!$E$114</f>
        <v>0.16</v>
      </c>
      <c r="V46" s="2"/>
      <c r="Y46" s="2"/>
      <c r="Z46" s="114">
        <f>Premium!$C$114</f>
        <v>0.16</v>
      </c>
      <c r="AA46" s="2"/>
      <c r="AB46" s="2"/>
      <c r="AC46" s="114">
        <f>Premium!$D$114</f>
        <v>0.16</v>
      </c>
      <c r="AD46" s="2"/>
      <c r="AE46" s="2"/>
      <c r="AF46" s="114">
        <f>Premium!$E$114</f>
        <v>0.16</v>
      </c>
      <c r="AG46" s="2"/>
      <c r="AH46" s="2"/>
      <c r="AJ46" s="2"/>
      <c r="AK46" s="114">
        <f>Premium!$C$114</f>
        <v>0.16</v>
      </c>
      <c r="AL46" s="2"/>
      <c r="AM46" s="2"/>
      <c r="AN46" s="114">
        <f>Premium!$D$114</f>
        <v>0.16</v>
      </c>
      <c r="AO46" s="2"/>
      <c r="AP46" s="2"/>
      <c r="AQ46" s="114">
        <f>Premium!$E$114</f>
        <v>0.16</v>
      </c>
      <c r="AR46" s="2"/>
    </row>
    <row r="47" spans="2:44">
      <c r="B47" s="104" t="s">
        <v>21</v>
      </c>
      <c r="C47" s="238">
        <v>2500</v>
      </c>
      <c r="D47" s="239"/>
      <c r="E47" s="240"/>
      <c r="F47" s="238">
        <v>2500</v>
      </c>
      <c r="G47" s="239"/>
      <c r="H47" s="240"/>
      <c r="I47" s="238">
        <v>2500</v>
      </c>
      <c r="J47" s="239"/>
      <c r="K47" s="240"/>
      <c r="N47" s="238">
        <v>2500</v>
      </c>
      <c r="O47" s="239"/>
      <c r="P47" s="240"/>
      <c r="Q47" s="238">
        <v>2500</v>
      </c>
      <c r="R47" s="239"/>
      <c r="S47" s="240"/>
      <c r="T47" s="238">
        <v>2500</v>
      </c>
      <c r="U47" s="239"/>
      <c r="V47" s="240"/>
      <c r="Y47" s="238">
        <v>2500</v>
      </c>
      <c r="Z47" s="239"/>
      <c r="AA47" s="240"/>
      <c r="AB47" s="238">
        <v>2500</v>
      </c>
      <c r="AC47" s="239"/>
      <c r="AD47" s="240"/>
      <c r="AE47" s="238">
        <v>2500</v>
      </c>
      <c r="AF47" s="239"/>
      <c r="AG47" s="240"/>
      <c r="AJ47" s="238">
        <v>2500</v>
      </c>
      <c r="AK47" s="239"/>
      <c r="AL47" s="240"/>
      <c r="AM47" s="238">
        <v>2500</v>
      </c>
      <c r="AN47" s="239"/>
      <c r="AO47" s="240"/>
      <c r="AP47" s="238">
        <v>2500</v>
      </c>
      <c r="AQ47" s="239"/>
      <c r="AR47" s="240"/>
    </row>
    <row r="48" spans="2:44">
      <c r="B48" s="104"/>
      <c r="C48" s="238" t="s">
        <v>136</v>
      </c>
      <c r="D48" s="239"/>
      <c r="E48" s="240"/>
      <c r="F48" s="238" t="s">
        <v>136</v>
      </c>
      <c r="G48" s="239"/>
      <c r="H48" s="240"/>
      <c r="I48" s="238" t="s">
        <v>136</v>
      </c>
      <c r="J48" s="239"/>
      <c r="K48" s="240"/>
      <c r="N48" s="241" t="s">
        <v>137</v>
      </c>
      <c r="O48" s="242"/>
      <c r="P48" s="243"/>
      <c r="Q48" s="241" t="s">
        <v>137</v>
      </c>
      <c r="R48" s="242"/>
      <c r="S48" s="243"/>
      <c r="T48" s="241" t="s">
        <v>137</v>
      </c>
      <c r="U48" s="242"/>
      <c r="V48" s="243"/>
      <c r="Y48" s="251" t="s">
        <v>156</v>
      </c>
      <c r="Z48" s="252"/>
      <c r="AA48" s="253"/>
      <c r="AB48" s="251" t="s">
        <v>156</v>
      </c>
      <c r="AC48" s="252"/>
      <c r="AD48" s="253"/>
      <c r="AE48" s="251" t="s">
        <v>156</v>
      </c>
      <c r="AF48" s="252"/>
      <c r="AG48" s="253"/>
      <c r="AJ48" s="241" t="s">
        <v>157</v>
      </c>
      <c r="AK48" s="242"/>
      <c r="AL48" s="243"/>
      <c r="AM48" s="241" t="s">
        <v>157</v>
      </c>
      <c r="AN48" s="242"/>
      <c r="AO48" s="243"/>
      <c r="AP48" s="241" t="s">
        <v>157</v>
      </c>
      <c r="AQ48" s="242"/>
      <c r="AR48" s="243"/>
    </row>
    <row r="49" spans="2:44">
      <c r="B49" s="104"/>
      <c r="C49" s="105" t="s">
        <v>32</v>
      </c>
      <c r="D49" s="105" t="s">
        <v>138</v>
      </c>
      <c r="E49" s="105" t="s">
        <v>139</v>
      </c>
      <c r="F49" s="105" t="s">
        <v>32</v>
      </c>
      <c r="G49" s="105" t="s">
        <v>138</v>
      </c>
      <c r="H49" s="105" t="s">
        <v>139</v>
      </c>
      <c r="I49" s="105" t="s">
        <v>32</v>
      </c>
      <c r="J49" s="105" t="s">
        <v>138</v>
      </c>
      <c r="K49" s="105" t="s">
        <v>139</v>
      </c>
      <c r="N49" s="105" t="s">
        <v>32</v>
      </c>
      <c r="O49" s="105" t="s">
        <v>138</v>
      </c>
      <c r="P49" s="105" t="s">
        <v>139</v>
      </c>
      <c r="Q49" s="105" t="s">
        <v>32</v>
      </c>
      <c r="R49" s="105" t="s">
        <v>138</v>
      </c>
      <c r="S49" s="105" t="s">
        <v>139</v>
      </c>
      <c r="T49" s="105" t="s">
        <v>32</v>
      </c>
      <c r="U49" s="105" t="s">
        <v>138</v>
      </c>
      <c r="V49" s="105" t="s">
        <v>139</v>
      </c>
      <c r="Y49" s="105" t="s">
        <v>32</v>
      </c>
      <c r="Z49" s="105" t="s">
        <v>138</v>
      </c>
      <c r="AA49" s="105" t="s">
        <v>139</v>
      </c>
      <c r="AB49" s="105" t="s">
        <v>32</v>
      </c>
      <c r="AC49" s="105" t="s">
        <v>138</v>
      </c>
      <c r="AD49" s="105" t="s">
        <v>139</v>
      </c>
      <c r="AE49" s="105" t="s">
        <v>32</v>
      </c>
      <c r="AF49" s="105" t="s">
        <v>138</v>
      </c>
      <c r="AG49" s="105" t="s">
        <v>139</v>
      </c>
      <c r="AJ49" s="105" t="s">
        <v>32</v>
      </c>
      <c r="AK49" s="105" t="s">
        <v>138</v>
      </c>
      <c r="AL49" s="105" t="s">
        <v>139</v>
      </c>
      <c r="AM49" s="105" t="s">
        <v>32</v>
      </c>
      <c r="AN49" s="105" t="s">
        <v>138</v>
      </c>
      <c r="AO49" s="105" t="s">
        <v>139</v>
      </c>
      <c r="AP49" s="105" t="s">
        <v>32</v>
      </c>
      <c r="AQ49" s="105" t="s">
        <v>138</v>
      </c>
      <c r="AR49" s="105" t="s">
        <v>139</v>
      </c>
    </row>
    <row r="50" spans="2:44">
      <c r="B50" s="109" t="s">
        <v>112</v>
      </c>
      <c r="C50" s="106">
        <f>SUM(D50:E50)</f>
        <v>2933.24</v>
      </c>
      <c r="D50" s="113">
        <f t="shared" ref="D50:D63" si="75">D8*(1-D$46)</f>
        <v>1626.24</v>
      </c>
      <c r="E50" s="107">
        <f>E8</f>
        <v>1307</v>
      </c>
      <c r="F50" s="106">
        <f>SUM(G50:H50)</f>
        <v>3856.76</v>
      </c>
      <c r="G50" s="113">
        <f t="shared" ref="G50:G63" si="76">G8*(1-G$46)</f>
        <v>1901.76</v>
      </c>
      <c r="H50" s="107">
        <f>H8</f>
        <v>1955</v>
      </c>
      <c r="I50" s="106">
        <f>SUM(J50:K50)</f>
        <v>5517.24</v>
      </c>
      <c r="J50" s="113">
        <f t="shared" ref="J50:J63" si="77">J8*(1-J$46)</f>
        <v>2109.2399999999998</v>
      </c>
      <c r="K50" s="107">
        <f>K8</f>
        <v>3408</v>
      </c>
      <c r="M50" s="109" t="s">
        <v>112</v>
      </c>
      <c r="N50" s="106">
        <f>SUM(O50:P50)</f>
        <v>2607.9920000000002</v>
      </c>
      <c r="O50" s="113">
        <f t="shared" ref="O50:O63" si="78">O8*(1-O$46)</f>
        <v>1300.9920000000002</v>
      </c>
      <c r="P50" s="107">
        <f>P8</f>
        <v>1307</v>
      </c>
      <c r="Q50" s="106">
        <f>SUM(R50:S50)</f>
        <v>3476.4079999999999</v>
      </c>
      <c r="R50" s="113">
        <f t="shared" ref="R50:R63" si="79">R8*(1-R$46)</f>
        <v>1521.4079999999999</v>
      </c>
      <c r="S50" s="107">
        <f>S8</f>
        <v>1955</v>
      </c>
      <c r="T50" s="106">
        <f>SUM(U50:V50)</f>
        <v>5095.3919999999998</v>
      </c>
      <c r="U50" s="113">
        <f t="shared" ref="U50:U63" si="80">U8*(1-U$46)</f>
        <v>1687.3920000000001</v>
      </c>
      <c r="V50" s="107">
        <f>V8</f>
        <v>3408</v>
      </c>
      <c r="X50" s="109" t="s">
        <v>112</v>
      </c>
      <c r="Y50" s="106">
        <f>SUM(Z50:AA50)</f>
        <v>2445.3679999999995</v>
      </c>
      <c r="Z50" s="113">
        <f t="shared" ref="Z50:Z63" si="81">Z8*(1-Z$46)</f>
        <v>1138.3679999999997</v>
      </c>
      <c r="AA50" s="107">
        <f>AA8</f>
        <v>1307</v>
      </c>
      <c r="AB50" s="106">
        <f>SUM(AC50:AD50)</f>
        <v>3286.232</v>
      </c>
      <c r="AC50" s="113">
        <f t="shared" ref="AC50:AC63" si="82">AC8*(1-AC$46)</f>
        <v>1331.232</v>
      </c>
      <c r="AD50" s="107">
        <f>AD8</f>
        <v>1955</v>
      </c>
      <c r="AE50" s="106">
        <f>SUM(AF50:AG50)</f>
        <v>4884.4679999999998</v>
      </c>
      <c r="AF50" s="113">
        <f t="shared" ref="AF50:AF63" si="83">AF8*(1-AF$46)</f>
        <v>1476.4679999999998</v>
      </c>
      <c r="AG50" s="107">
        <f>AG8</f>
        <v>3408</v>
      </c>
      <c r="AI50" s="109" t="s">
        <v>112</v>
      </c>
      <c r="AJ50" s="106">
        <f>SUM(AK50:AL50)</f>
        <v>2217.6944000000003</v>
      </c>
      <c r="AK50" s="113">
        <f t="shared" ref="AK50:AK63" si="84">AK8*(1-AK$46)</f>
        <v>910.69440000000009</v>
      </c>
      <c r="AL50" s="107">
        <f>AL8</f>
        <v>1307</v>
      </c>
      <c r="AM50" s="106">
        <f>SUM(AN50:AO50)</f>
        <v>3019.9856</v>
      </c>
      <c r="AN50" s="113">
        <f t="shared" ref="AN50:AN63" si="85">AN8*(1-AN$46)</f>
        <v>1064.9856</v>
      </c>
      <c r="AO50" s="107">
        <f>AO8</f>
        <v>1955</v>
      </c>
      <c r="AP50" s="106">
        <f>SUM(AQ50:AR50)</f>
        <v>4589.1743999999999</v>
      </c>
      <c r="AQ50" s="113">
        <f t="shared" ref="AQ50:AQ63" si="86">AQ8*(1-AQ$46)</f>
        <v>1181.1744000000001</v>
      </c>
      <c r="AR50" s="107">
        <f>AR8</f>
        <v>3408</v>
      </c>
    </row>
    <row r="51" spans="2:44">
      <c r="B51" s="109" t="s">
        <v>113</v>
      </c>
      <c r="C51" s="106">
        <f t="shared" ref="C51:C63" si="87">SUM(D51:E51)</f>
        <v>2695.48</v>
      </c>
      <c r="D51" s="113">
        <f t="shared" si="75"/>
        <v>1572.48</v>
      </c>
      <c r="E51" s="107">
        <f t="shared" ref="E51:E63" si="88">E9</f>
        <v>1123</v>
      </c>
      <c r="F51" s="106">
        <f t="shared" ref="F51:F63" si="89">SUM(G51:H51)</f>
        <v>3738.76</v>
      </c>
      <c r="G51" s="113">
        <f t="shared" si="76"/>
        <v>1838.76</v>
      </c>
      <c r="H51" s="107">
        <f t="shared" ref="H51:H63" si="90">H9</f>
        <v>1900</v>
      </c>
      <c r="I51" s="106">
        <f t="shared" ref="I51:I63" si="91">SUM(J51:K51)</f>
        <v>5460.52</v>
      </c>
      <c r="J51" s="113">
        <f t="shared" si="77"/>
        <v>2039.52</v>
      </c>
      <c r="K51" s="107">
        <f t="shared" ref="K51:K63" si="92">K9</f>
        <v>3421</v>
      </c>
      <c r="M51" s="109" t="s">
        <v>113</v>
      </c>
      <c r="N51" s="106">
        <f t="shared" ref="N51:N63" si="93">SUM(O51:P51)</f>
        <v>2380.9840000000004</v>
      </c>
      <c r="O51" s="113">
        <f t="shared" si="78"/>
        <v>1257.9840000000002</v>
      </c>
      <c r="P51" s="107">
        <f t="shared" ref="P51:P63" si="94">P9</f>
        <v>1123</v>
      </c>
      <c r="Q51" s="106">
        <f t="shared" ref="Q51:Q63" si="95">SUM(R51:S51)</f>
        <v>3371.0079999999998</v>
      </c>
      <c r="R51" s="113">
        <f t="shared" si="79"/>
        <v>1471.008</v>
      </c>
      <c r="S51" s="107">
        <f t="shared" ref="S51:S63" si="96">S9</f>
        <v>1900</v>
      </c>
      <c r="T51" s="106">
        <f t="shared" ref="T51:T63" si="97">SUM(U51:V51)</f>
        <v>5052.616</v>
      </c>
      <c r="U51" s="113">
        <f t="shared" si="80"/>
        <v>1631.616</v>
      </c>
      <c r="V51" s="107">
        <f t="shared" ref="V51:V63" si="98">V9</f>
        <v>3421</v>
      </c>
      <c r="X51" s="109" t="s">
        <v>113</v>
      </c>
      <c r="Y51" s="106">
        <f t="shared" ref="Y51:Y63" si="99">SUM(Z51:AA51)</f>
        <v>2223.7359999999999</v>
      </c>
      <c r="Z51" s="113">
        <f t="shared" si="81"/>
        <v>1100.7359999999999</v>
      </c>
      <c r="AA51" s="107">
        <f t="shared" ref="AA51:AA63" si="100">AA9</f>
        <v>1123</v>
      </c>
      <c r="AB51" s="106">
        <f t="shared" ref="AB51:AB63" si="101">SUM(AC51:AD51)</f>
        <v>3187.1319999999996</v>
      </c>
      <c r="AC51" s="113">
        <f t="shared" si="82"/>
        <v>1287.1319999999998</v>
      </c>
      <c r="AD51" s="107">
        <f t="shared" ref="AD51:AD63" si="102">AD9</f>
        <v>1900</v>
      </c>
      <c r="AE51" s="106">
        <f t="shared" ref="AE51:AE63" si="103">SUM(AF51:AG51)</f>
        <v>4848.6639999999998</v>
      </c>
      <c r="AF51" s="113">
        <f t="shared" si="83"/>
        <v>1427.6639999999998</v>
      </c>
      <c r="AG51" s="107">
        <f t="shared" ref="AG51:AG63" si="104">AG9</f>
        <v>3421</v>
      </c>
      <c r="AI51" s="109" t="s">
        <v>113</v>
      </c>
      <c r="AJ51" s="106">
        <f t="shared" ref="AJ51:AJ63" si="105">SUM(AK51:AL51)</f>
        <v>2003.5888</v>
      </c>
      <c r="AK51" s="113">
        <f t="shared" si="84"/>
        <v>880.58879999999988</v>
      </c>
      <c r="AL51" s="107">
        <f t="shared" ref="AL51:AL63" si="106">AL9</f>
        <v>1123</v>
      </c>
      <c r="AM51" s="106">
        <f t="shared" ref="AM51:AM63" si="107">SUM(AN51:AO51)</f>
        <v>2929.7056000000002</v>
      </c>
      <c r="AN51" s="113">
        <f t="shared" si="85"/>
        <v>1029.7056</v>
      </c>
      <c r="AO51" s="107">
        <f t="shared" ref="AO51:AO63" si="108">AO9</f>
        <v>1900</v>
      </c>
      <c r="AP51" s="106">
        <f t="shared" ref="AP51:AP63" si="109">SUM(AQ51:AR51)</f>
        <v>4563.1311999999998</v>
      </c>
      <c r="AQ51" s="113">
        <f t="shared" si="86"/>
        <v>1142.1312</v>
      </c>
      <c r="AR51" s="107">
        <f t="shared" ref="AR51:AR63" si="110">AR9</f>
        <v>3421</v>
      </c>
    </row>
    <row r="52" spans="2:44">
      <c r="B52" s="109" t="s">
        <v>114</v>
      </c>
      <c r="C52" s="106">
        <f t="shared" si="87"/>
        <v>3116.08</v>
      </c>
      <c r="D52" s="113">
        <f t="shared" si="75"/>
        <v>1816.08</v>
      </c>
      <c r="E52" s="107">
        <f t="shared" si="88"/>
        <v>1300</v>
      </c>
      <c r="F52" s="106">
        <f t="shared" si="89"/>
        <v>4300.5200000000004</v>
      </c>
      <c r="G52" s="113">
        <f t="shared" si="76"/>
        <v>2123.52</v>
      </c>
      <c r="H52" s="107">
        <f t="shared" si="90"/>
        <v>2177</v>
      </c>
      <c r="I52" s="106">
        <f t="shared" si="91"/>
        <v>6426.3600000000006</v>
      </c>
      <c r="J52" s="113">
        <f t="shared" si="77"/>
        <v>2355.36</v>
      </c>
      <c r="K52" s="107">
        <f t="shared" si="92"/>
        <v>4071</v>
      </c>
      <c r="M52" s="109" t="s">
        <v>114</v>
      </c>
      <c r="N52" s="106">
        <f t="shared" si="93"/>
        <v>2752.864</v>
      </c>
      <c r="O52" s="113">
        <f t="shared" si="78"/>
        <v>1452.864</v>
      </c>
      <c r="P52" s="107">
        <f t="shared" si="94"/>
        <v>1300</v>
      </c>
      <c r="Q52" s="106">
        <f t="shared" si="95"/>
        <v>3875.8159999999998</v>
      </c>
      <c r="R52" s="113">
        <f t="shared" si="79"/>
        <v>1698.816</v>
      </c>
      <c r="S52" s="107">
        <f t="shared" si="96"/>
        <v>2177</v>
      </c>
      <c r="T52" s="106">
        <f t="shared" si="97"/>
        <v>5955.2880000000005</v>
      </c>
      <c r="U52" s="113">
        <f t="shared" si="80"/>
        <v>1884.2880000000002</v>
      </c>
      <c r="V52" s="107">
        <f t="shared" si="98"/>
        <v>4071</v>
      </c>
      <c r="X52" s="109" t="s">
        <v>114</v>
      </c>
      <c r="Y52" s="106">
        <f t="shared" si="99"/>
        <v>2571.2559999999999</v>
      </c>
      <c r="Z52" s="113">
        <f t="shared" si="81"/>
        <v>1271.2559999999999</v>
      </c>
      <c r="AA52" s="107">
        <f t="shared" si="100"/>
        <v>1300</v>
      </c>
      <c r="AB52" s="106">
        <f t="shared" si="101"/>
        <v>3663.4639999999999</v>
      </c>
      <c r="AC52" s="113">
        <f t="shared" si="82"/>
        <v>1486.4639999999999</v>
      </c>
      <c r="AD52" s="107">
        <f t="shared" si="102"/>
        <v>2177</v>
      </c>
      <c r="AE52" s="106">
        <f t="shared" si="103"/>
        <v>5719.7520000000004</v>
      </c>
      <c r="AF52" s="113">
        <f t="shared" si="83"/>
        <v>1648.752</v>
      </c>
      <c r="AG52" s="107">
        <f t="shared" si="104"/>
        <v>4071</v>
      </c>
      <c r="AI52" s="109" t="s">
        <v>114</v>
      </c>
      <c r="AJ52" s="106">
        <f t="shared" si="105"/>
        <v>2317.0047999999997</v>
      </c>
      <c r="AK52" s="113">
        <f t="shared" si="84"/>
        <v>1017.0047999999999</v>
      </c>
      <c r="AL52" s="107">
        <f t="shared" si="106"/>
        <v>1300</v>
      </c>
      <c r="AM52" s="106">
        <f t="shared" si="107"/>
        <v>3366.1711999999998</v>
      </c>
      <c r="AN52" s="113">
        <f t="shared" si="85"/>
        <v>1189.1712</v>
      </c>
      <c r="AO52" s="107">
        <f t="shared" si="108"/>
        <v>2177</v>
      </c>
      <c r="AP52" s="106">
        <f t="shared" si="109"/>
        <v>5390.0015999999996</v>
      </c>
      <c r="AQ52" s="113">
        <f t="shared" si="86"/>
        <v>1319.0016000000001</v>
      </c>
      <c r="AR52" s="107">
        <f t="shared" si="110"/>
        <v>4071</v>
      </c>
    </row>
    <row r="53" spans="2:44">
      <c r="B53" s="109" t="s">
        <v>115</v>
      </c>
      <c r="C53" s="106">
        <f t="shared" si="87"/>
        <v>3844.12</v>
      </c>
      <c r="D53" s="113">
        <f t="shared" si="75"/>
        <v>2304.12</v>
      </c>
      <c r="E53" s="107">
        <f t="shared" si="88"/>
        <v>1540</v>
      </c>
      <c r="F53" s="106">
        <f t="shared" si="89"/>
        <v>5232.88</v>
      </c>
      <c r="G53" s="113">
        <f t="shared" si="76"/>
        <v>2693.88</v>
      </c>
      <c r="H53" s="107">
        <f t="shared" si="90"/>
        <v>2539</v>
      </c>
      <c r="I53" s="106">
        <f t="shared" si="91"/>
        <v>7606.88</v>
      </c>
      <c r="J53" s="113">
        <f t="shared" si="77"/>
        <v>2987.88</v>
      </c>
      <c r="K53" s="107">
        <f t="shared" si="92"/>
        <v>4619</v>
      </c>
      <c r="M53" s="109" t="s">
        <v>115</v>
      </c>
      <c r="N53" s="106">
        <f t="shared" si="93"/>
        <v>3383.2960000000003</v>
      </c>
      <c r="O53" s="113">
        <f t="shared" si="78"/>
        <v>1843.296</v>
      </c>
      <c r="P53" s="107">
        <f t="shared" si="94"/>
        <v>1540</v>
      </c>
      <c r="Q53" s="106">
        <f t="shared" si="95"/>
        <v>4694.1040000000003</v>
      </c>
      <c r="R53" s="113">
        <f t="shared" si="79"/>
        <v>2155.1040000000003</v>
      </c>
      <c r="S53" s="107">
        <f t="shared" si="96"/>
        <v>2539</v>
      </c>
      <c r="T53" s="106">
        <f t="shared" si="97"/>
        <v>7009.3040000000001</v>
      </c>
      <c r="U53" s="113">
        <f t="shared" si="80"/>
        <v>2390.3040000000001</v>
      </c>
      <c r="V53" s="107">
        <f t="shared" si="98"/>
        <v>4619</v>
      </c>
      <c r="X53" s="109" t="s">
        <v>115</v>
      </c>
      <c r="Y53" s="106">
        <f t="shared" si="99"/>
        <v>3152.884</v>
      </c>
      <c r="Z53" s="113">
        <f t="shared" si="81"/>
        <v>1612.8839999999998</v>
      </c>
      <c r="AA53" s="107">
        <f t="shared" si="100"/>
        <v>1540</v>
      </c>
      <c r="AB53" s="106">
        <f t="shared" si="101"/>
        <v>4424.7159999999994</v>
      </c>
      <c r="AC53" s="113">
        <f t="shared" si="82"/>
        <v>1885.7159999999997</v>
      </c>
      <c r="AD53" s="107">
        <f t="shared" si="102"/>
        <v>2539</v>
      </c>
      <c r="AE53" s="106">
        <f t="shared" si="103"/>
        <v>6710.5159999999996</v>
      </c>
      <c r="AF53" s="113">
        <f t="shared" si="83"/>
        <v>2091.5159999999996</v>
      </c>
      <c r="AG53" s="107">
        <f t="shared" si="104"/>
        <v>4619</v>
      </c>
      <c r="AI53" s="109" t="s">
        <v>115</v>
      </c>
      <c r="AJ53" s="106">
        <f t="shared" si="105"/>
        <v>2830.3072000000002</v>
      </c>
      <c r="AK53" s="113">
        <f t="shared" si="84"/>
        <v>1290.3072</v>
      </c>
      <c r="AL53" s="107">
        <f t="shared" si="106"/>
        <v>1540</v>
      </c>
      <c r="AM53" s="106">
        <f t="shared" si="107"/>
        <v>4047.5727999999999</v>
      </c>
      <c r="AN53" s="113">
        <f t="shared" si="85"/>
        <v>1508.5727999999999</v>
      </c>
      <c r="AO53" s="107">
        <f t="shared" si="108"/>
        <v>2539</v>
      </c>
      <c r="AP53" s="106">
        <f t="shared" si="109"/>
        <v>6292.2128000000002</v>
      </c>
      <c r="AQ53" s="113">
        <f t="shared" si="86"/>
        <v>1673.2128</v>
      </c>
      <c r="AR53" s="107">
        <f t="shared" si="110"/>
        <v>4619</v>
      </c>
    </row>
    <row r="54" spans="2:44">
      <c r="B54" s="109" t="s">
        <v>116</v>
      </c>
      <c r="C54" s="106">
        <f t="shared" si="87"/>
        <v>4314.68</v>
      </c>
      <c r="D54" s="113">
        <f t="shared" si="75"/>
        <v>2710.68</v>
      </c>
      <c r="E54" s="107">
        <f t="shared" si="88"/>
        <v>1604</v>
      </c>
      <c r="F54" s="106">
        <f t="shared" si="89"/>
        <v>5760.32</v>
      </c>
      <c r="G54" s="113">
        <f t="shared" si="76"/>
        <v>3169.3199999999997</v>
      </c>
      <c r="H54" s="107">
        <f t="shared" si="90"/>
        <v>2591</v>
      </c>
      <c r="I54" s="106">
        <f t="shared" si="91"/>
        <v>8219.4</v>
      </c>
      <c r="J54" s="113">
        <f t="shared" si="77"/>
        <v>3515.4</v>
      </c>
      <c r="K54" s="107">
        <f t="shared" si="92"/>
        <v>4704</v>
      </c>
      <c r="M54" s="109" t="s">
        <v>116</v>
      </c>
      <c r="N54" s="106">
        <f t="shared" si="93"/>
        <v>3772.5440000000003</v>
      </c>
      <c r="O54" s="113">
        <f t="shared" si="78"/>
        <v>2168.5440000000003</v>
      </c>
      <c r="P54" s="107">
        <f t="shared" si="94"/>
        <v>1604</v>
      </c>
      <c r="Q54" s="106">
        <f t="shared" si="95"/>
        <v>5126.4560000000001</v>
      </c>
      <c r="R54" s="113">
        <f t="shared" si="79"/>
        <v>2535.4560000000001</v>
      </c>
      <c r="S54" s="107">
        <f t="shared" si="96"/>
        <v>2591</v>
      </c>
      <c r="T54" s="106">
        <f t="shared" si="97"/>
        <v>7516.32</v>
      </c>
      <c r="U54" s="113">
        <f t="shared" si="80"/>
        <v>2812.3199999999997</v>
      </c>
      <c r="V54" s="107">
        <f t="shared" si="98"/>
        <v>4704</v>
      </c>
      <c r="X54" s="109" t="s">
        <v>116</v>
      </c>
      <c r="Y54" s="106">
        <f t="shared" si="99"/>
        <v>3501.4759999999997</v>
      </c>
      <c r="Z54" s="113">
        <f t="shared" si="81"/>
        <v>1897.4759999999997</v>
      </c>
      <c r="AA54" s="107">
        <f t="shared" si="100"/>
        <v>1604</v>
      </c>
      <c r="AB54" s="106">
        <f t="shared" si="101"/>
        <v>4809.5239999999994</v>
      </c>
      <c r="AC54" s="113">
        <f t="shared" si="82"/>
        <v>2218.5239999999999</v>
      </c>
      <c r="AD54" s="107">
        <f t="shared" si="102"/>
        <v>2591</v>
      </c>
      <c r="AE54" s="106">
        <f t="shared" si="103"/>
        <v>7164.78</v>
      </c>
      <c r="AF54" s="113">
        <f t="shared" si="83"/>
        <v>2460.7799999999997</v>
      </c>
      <c r="AG54" s="107">
        <f t="shared" si="104"/>
        <v>4704</v>
      </c>
      <c r="AI54" s="109" t="s">
        <v>116</v>
      </c>
      <c r="AJ54" s="106">
        <f t="shared" si="105"/>
        <v>3121.9808000000003</v>
      </c>
      <c r="AK54" s="113">
        <f t="shared" si="84"/>
        <v>1517.9808</v>
      </c>
      <c r="AL54" s="107">
        <f t="shared" si="106"/>
        <v>1604</v>
      </c>
      <c r="AM54" s="106">
        <f t="shared" si="107"/>
        <v>4365.8191999999999</v>
      </c>
      <c r="AN54" s="113">
        <f t="shared" si="85"/>
        <v>1774.8192000000001</v>
      </c>
      <c r="AO54" s="107">
        <f t="shared" si="108"/>
        <v>2591</v>
      </c>
      <c r="AP54" s="106">
        <f t="shared" si="109"/>
        <v>6672.6239999999998</v>
      </c>
      <c r="AQ54" s="113">
        <f t="shared" si="86"/>
        <v>1968.6239999999998</v>
      </c>
      <c r="AR54" s="107">
        <f t="shared" si="110"/>
        <v>4704</v>
      </c>
    </row>
    <row r="55" spans="2:44">
      <c r="B55" s="110" t="s">
        <v>117</v>
      </c>
      <c r="C55" s="106">
        <f t="shared" si="87"/>
        <v>4809.6399999999994</v>
      </c>
      <c r="D55" s="113">
        <f t="shared" si="75"/>
        <v>3062.64</v>
      </c>
      <c r="E55" s="107">
        <f t="shared" si="88"/>
        <v>1747</v>
      </c>
      <c r="F55" s="106">
        <f t="shared" si="89"/>
        <v>6434.76</v>
      </c>
      <c r="G55" s="113">
        <f t="shared" si="76"/>
        <v>3581.7599999999998</v>
      </c>
      <c r="H55" s="107">
        <f t="shared" si="90"/>
        <v>2853</v>
      </c>
      <c r="I55" s="106">
        <f t="shared" si="91"/>
        <v>9242.36</v>
      </c>
      <c r="J55" s="113">
        <f t="shared" si="77"/>
        <v>3972.3599999999997</v>
      </c>
      <c r="K55" s="107">
        <f t="shared" si="92"/>
        <v>5270</v>
      </c>
      <c r="M55" s="110" t="s">
        <v>117</v>
      </c>
      <c r="N55" s="106">
        <f t="shared" si="93"/>
        <v>4197.1120000000001</v>
      </c>
      <c r="O55" s="113">
        <f t="shared" si="78"/>
        <v>2450.1120000000001</v>
      </c>
      <c r="P55" s="107">
        <f t="shared" si="94"/>
        <v>1747</v>
      </c>
      <c r="Q55" s="106">
        <f t="shared" si="95"/>
        <v>5718.4079999999994</v>
      </c>
      <c r="R55" s="113">
        <f t="shared" si="79"/>
        <v>2865.4079999999999</v>
      </c>
      <c r="S55" s="107">
        <f t="shared" si="96"/>
        <v>2853</v>
      </c>
      <c r="T55" s="106">
        <f t="shared" si="97"/>
        <v>8447.887999999999</v>
      </c>
      <c r="U55" s="113">
        <f t="shared" si="80"/>
        <v>3177.8879999999999</v>
      </c>
      <c r="V55" s="107">
        <f t="shared" si="98"/>
        <v>5270</v>
      </c>
      <c r="X55" s="110" t="s">
        <v>117</v>
      </c>
      <c r="Y55" s="106">
        <f t="shared" si="99"/>
        <v>3890.848</v>
      </c>
      <c r="Z55" s="113">
        <f t="shared" si="81"/>
        <v>2143.848</v>
      </c>
      <c r="AA55" s="107">
        <f t="shared" si="100"/>
        <v>1747</v>
      </c>
      <c r="AB55" s="106">
        <f t="shared" si="101"/>
        <v>5360.232</v>
      </c>
      <c r="AC55" s="113">
        <f t="shared" si="82"/>
        <v>2507.2319999999995</v>
      </c>
      <c r="AD55" s="107">
        <f t="shared" si="102"/>
        <v>2853</v>
      </c>
      <c r="AE55" s="106">
        <f t="shared" si="103"/>
        <v>8050.652</v>
      </c>
      <c r="AF55" s="113">
        <f t="shared" si="83"/>
        <v>2780.6519999999996</v>
      </c>
      <c r="AG55" s="107">
        <f t="shared" si="104"/>
        <v>5270</v>
      </c>
      <c r="AI55" s="110" t="s">
        <v>117</v>
      </c>
      <c r="AJ55" s="106">
        <f t="shared" si="105"/>
        <v>3462.0783999999999</v>
      </c>
      <c r="AK55" s="113">
        <f t="shared" si="84"/>
        <v>1715.0783999999999</v>
      </c>
      <c r="AL55" s="107">
        <f t="shared" si="106"/>
        <v>1747</v>
      </c>
      <c r="AM55" s="106">
        <f t="shared" si="107"/>
        <v>4858.7856000000002</v>
      </c>
      <c r="AN55" s="113">
        <f t="shared" si="85"/>
        <v>2005.7856000000002</v>
      </c>
      <c r="AO55" s="107">
        <f t="shared" si="108"/>
        <v>2853</v>
      </c>
      <c r="AP55" s="106">
        <f t="shared" si="109"/>
        <v>7494.5216</v>
      </c>
      <c r="AQ55" s="113">
        <f t="shared" si="86"/>
        <v>2224.5216</v>
      </c>
      <c r="AR55" s="107">
        <f t="shared" si="110"/>
        <v>5270</v>
      </c>
    </row>
    <row r="56" spans="2:44">
      <c r="B56" s="109" t="s">
        <v>118</v>
      </c>
      <c r="C56" s="106">
        <f t="shared" si="87"/>
        <v>5667.7999999999993</v>
      </c>
      <c r="D56" s="113">
        <f t="shared" si="75"/>
        <v>3712.7999999999997</v>
      </c>
      <c r="E56" s="107">
        <f t="shared" si="88"/>
        <v>1955</v>
      </c>
      <c r="F56" s="106">
        <f t="shared" si="89"/>
        <v>7576.96</v>
      </c>
      <c r="G56" s="113">
        <f t="shared" si="76"/>
        <v>4341.96</v>
      </c>
      <c r="H56" s="107">
        <f t="shared" si="90"/>
        <v>3235</v>
      </c>
      <c r="I56" s="106">
        <f t="shared" si="91"/>
        <v>10637.720000000001</v>
      </c>
      <c r="J56" s="113">
        <f t="shared" si="77"/>
        <v>4815.72</v>
      </c>
      <c r="K56" s="107">
        <f t="shared" si="92"/>
        <v>5822</v>
      </c>
      <c r="M56" s="109" t="s">
        <v>118</v>
      </c>
      <c r="N56" s="106">
        <f t="shared" si="93"/>
        <v>4925.24</v>
      </c>
      <c r="O56" s="113">
        <f t="shared" si="78"/>
        <v>2970.24</v>
      </c>
      <c r="P56" s="107">
        <f t="shared" si="94"/>
        <v>1955</v>
      </c>
      <c r="Q56" s="106">
        <f t="shared" si="95"/>
        <v>6708.5679999999993</v>
      </c>
      <c r="R56" s="113">
        <f t="shared" si="79"/>
        <v>3473.5679999999998</v>
      </c>
      <c r="S56" s="107">
        <f t="shared" si="96"/>
        <v>3235</v>
      </c>
      <c r="T56" s="106">
        <f t="shared" si="97"/>
        <v>9674.5760000000009</v>
      </c>
      <c r="U56" s="113">
        <f t="shared" si="80"/>
        <v>3852.5760000000005</v>
      </c>
      <c r="V56" s="107">
        <f t="shared" si="98"/>
        <v>5822</v>
      </c>
      <c r="X56" s="109" t="s">
        <v>118</v>
      </c>
      <c r="Y56" s="106">
        <f t="shared" si="99"/>
        <v>4553.96</v>
      </c>
      <c r="Z56" s="113">
        <f t="shared" si="81"/>
        <v>2598.96</v>
      </c>
      <c r="AA56" s="107">
        <f t="shared" si="100"/>
        <v>1955</v>
      </c>
      <c r="AB56" s="106">
        <f t="shared" si="101"/>
        <v>6274.3719999999994</v>
      </c>
      <c r="AC56" s="113">
        <f t="shared" si="82"/>
        <v>3039.3719999999998</v>
      </c>
      <c r="AD56" s="107">
        <f t="shared" si="102"/>
        <v>3235</v>
      </c>
      <c r="AE56" s="106">
        <f t="shared" si="103"/>
        <v>9193.0040000000008</v>
      </c>
      <c r="AF56" s="113">
        <f t="shared" si="83"/>
        <v>3371.0039999999999</v>
      </c>
      <c r="AG56" s="107">
        <f t="shared" si="104"/>
        <v>5822</v>
      </c>
      <c r="AI56" s="109" t="s">
        <v>118</v>
      </c>
      <c r="AJ56" s="106">
        <f t="shared" si="105"/>
        <v>4034.1679999999997</v>
      </c>
      <c r="AK56" s="113">
        <f t="shared" si="84"/>
        <v>2079.1679999999997</v>
      </c>
      <c r="AL56" s="107">
        <f t="shared" si="106"/>
        <v>1955</v>
      </c>
      <c r="AM56" s="106">
        <f t="shared" si="107"/>
        <v>5666.4975999999997</v>
      </c>
      <c r="AN56" s="113">
        <f t="shared" si="85"/>
        <v>2431.4975999999997</v>
      </c>
      <c r="AO56" s="107">
        <f t="shared" si="108"/>
        <v>3235</v>
      </c>
      <c r="AP56" s="106">
        <f t="shared" si="109"/>
        <v>8518.8032000000003</v>
      </c>
      <c r="AQ56" s="113">
        <f t="shared" si="86"/>
        <v>2696.8031999999998</v>
      </c>
      <c r="AR56" s="107">
        <f t="shared" si="110"/>
        <v>5822</v>
      </c>
    </row>
    <row r="57" spans="2:44">
      <c r="B57" s="109" t="s">
        <v>119</v>
      </c>
      <c r="C57" s="106">
        <f t="shared" si="87"/>
        <v>6912.4</v>
      </c>
      <c r="D57" s="113">
        <f t="shared" si="75"/>
        <v>4607.3999999999996</v>
      </c>
      <c r="E57" s="107">
        <f t="shared" si="88"/>
        <v>2305</v>
      </c>
      <c r="F57" s="106">
        <f t="shared" si="89"/>
        <v>9063.76</v>
      </c>
      <c r="G57" s="113">
        <f t="shared" si="76"/>
        <v>5387.76</v>
      </c>
      <c r="H57" s="107">
        <f t="shared" si="90"/>
        <v>3676</v>
      </c>
      <c r="I57" s="106">
        <f t="shared" si="91"/>
        <v>12562.76</v>
      </c>
      <c r="J57" s="113">
        <f t="shared" si="77"/>
        <v>5975.76</v>
      </c>
      <c r="K57" s="107">
        <f t="shared" si="92"/>
        <v>6587</v>
      </c>
      <c r="M57" s="109" t="s">
        <v>119</v>
      </c>
      <c r="N57" s="106">
        <f t="shared" si="93"/>
        <v>5990.92</v>
      </c>
      <c r="O57" s="113">
        <f t="shared" si="78"/>
        <v>3685.92</v>
      </c>
      <c r="P57" s="107">
        <f t="shared" si="94"/>
        <v>2305</v>
      </c>
      <c r="Q57" s="106">
        <f t="shared" si="95"/>
        <v>7986.2080000000005</v>
      </c>
      <c r="R57" s="113">
        <f t="shared" si="79"/>
        <v>4310.2080000000005</v>
      </c>
      <c r="S57" s="107">
        <f t="shared" si="96"/>
        <v>3676</v>
      </c>
      <c r="T57" s="106">
        <f t="shared" si="97"/>
        <v>11367.608</v>
      </c>
      <c r="U57" s="113">
        <f t="shared" si="80"/>
        <v>4780.6080000000002</v>
      </c>
      <c r="V57" s="107">
        <f t="shared" si="98"/>
        <v>6587</v>
      </c>
      <c r="X57" s="109" t="s">
        <v>119</v>
      </c>
      <c r="Y57" s="106">
        <f t="shared" si="99"/>
        <v>5530.1799999999994</v>
      </c>
      <c r="Z57" s="113">
        <f t="shared" si="81"/>
        <v>3225.1799999999994</v>
      </c>
      <c r="AA57" s="107">
        <f t="shared" si="100"/>
        <v>2305</v>
      </c>
      <c r="AB57" s="106">
        <f t="shared" si="101"/>
        <v>7447.4319999999989</v>
      </c>
      <c r="AC57" s="113">
        <f t="shared" si="82"/>
        <v>3771.4319999999993</v>
      </c>
      <c r="AD57" s="107">
        <f t="shared" si="102"/>
        <v>3676</v>
      </c>
      <c r="AE57" s="106">
        <f t="shared" si="103"/>
        <v>10770.031999999999</v>
      </c>
      <c r="AF57" s="113">
        <f t="shared" si="83"/>
        <v>4183.0319999999992</v>
      </c>
      <c r="AG57" s="107">
        <f t="shared" si="104"/>
        <v>6587</v>
      </c>
      <c r="AI57" s="109" t="s">
        <v>119</v>
      </c>
      <c r="AJ57" s="106">
        <f t="shared" si="105"/>
        <v>4885.1440000000002</v>
      </c>
      <c r="AK57" s="113">
        <f t="shared" si="84"/>
        <v>2580.1439999999998</v>
      </c>
      <c r="AL57" s="107">
        <f t="shared" si="106"/>
        <v>2305</v>
      </c>
      <c r="AM57" s="106">
        <f t="shared" si="107"/>
        <v>6693.1455999999998</v>
      </c>
      <c r="AN57" s="113">
        <f t="shared" si="85"/>
        <v>3017.1455999999998</v>
      </c>
      <c r="AO57" s="107">
        <f t="shared" si="108"/>
        <v>3676</v>
      </c>
      <c r="AP57" s="106">
        <f t="shared" si="109"/>
        <v>9933.4256000000005</v>
      </c>
      <c r="AQ57" s="113">
        <f t="shared" si="86"/>
        <v>3346.4256</v>
      </c>
      <c r="AR57" s="107">
        <f t="shared" si="110"/>
        <v>6587</v>
      </c>
    </row>
    <row r="58" spans="2:44">
      <c r="B58" s="109" t="s">
        <v>120</v>
      </c>
      <c r="C58" s="106">
        <f t="shared" si="87"/>
        <v>8377.08</v>
      </c>
      <c r="D58" s="113">
        <f t="shared" si="75"/>
        <v>5827.08</v>
      </c>
      <c r="E58" s="107">
        <f t="shared" si="88"/>
        <v>2550</v>
      </c>
      <c r="F58" s="106">
        <f t="shared" si="89"/>
        <v>11211.08</v>
      </c>
      <c r="G58" s="113">
        <f t="shared" si="76"/>
        <v>6814.08</v>
      </c>
      <c r="H58" s="107">
        <f t="shared" si="90"/>
        <v>4397</v>
      </c>
      <c r="I58" s="106">
        <f t="shared" si="91"/>
        <v>15386.48</v>
      </c>
      <c r="J58" s="113">
        <f t="shared" si="77"/>
        <v>7557.48</v>
      </c>
      <c r="K58" s="107">
        <f t="shared" si="92"/>
        <v>7829</v>
      </c>
      <c r="M58" s="109" t="s">
        <v>120</v>
      </c>
      <c r="N58" s="106">
        <f t="shared" si="93"/>
        <v>7211.6639999999998</v>
      </c>
      <c r="O58" s="113">
        <f t="shared" si="78"/>
        <v>4661.6639999999998</v>
      </c>
      <c r="P58" s="107">
        <f t="shared" si="94"/>
        <v>2550</v>
      </c>
      <c r="Q58" s="106">
        <f t="shared" si="95"/>
        <v>9848.2639999999992</v>
      </c>
      <c r="R58" s="113">
        <f t="shared" si="79"/>
        <v>5451.2640000000001</v>
      </c>
      <c r="S58" s="107">
        <f t="shared" si="96"/>
        <v>4397</v>
      </c>
      <c r="T58" s="106">
        <f t="shared" si="97"/>
        <v>13874.984</v>
      </c>
      <c r="U58" s="113">
        <f t="shared" si="80"/>
        <v>6045.9840000000004</v>
      </c>
      <c r="V58" s="107">
        <f t="shared" si="98"/>
        <v>7829</v>
      </c>
      <c r="X58" s="109" t="s">
        <v>120</v>
      </c>
      <c r="Y58" s="106">
        <f t="shared" si="99"/>
        <v>6628.9560000000001</v>
      </c>
      <c r="Z58" s="113">
        <f t="shared" si="81"/>
        <v>4078.9559999999997</v>
      </c>
      <c r="AA58" s="107">
        <f t="shared" si="100"/>
        <v>2550</v>
      </c>
      <c r="AB58" s="106">
        <f t="shared" si="101"/>
        <v>9166.8559999999998</v>
      </c>
      <c r="AC58" s="113">
        <f t="shared" si="82"/>
        <v>4769.8559999999998</v>
      </c>
      <c r="AD58" s="107">
        <f t="shared" si="102"/>
        <v>4397</v>
      </c>
      <c r="AE58" s="106">
        <f t="shared" si="103"/>
        <v>13119.236000000001</v>
      </c>
      <c r="AF58" s="113">
        <f t="shared" si="83"/>
        <v>5290.2359999999999</v>
      </c>
      <c r="AG58" s="107">
        <f t="shared" si="104"/>
        <v>7829</v>
      </c>
      <c r="AI58" s="109" t="s">
        <v>120</v>
      </c>
      <c r="AJ58" s="106">
        <f t="shared" si="105"/>
        <v>5813.1647999999996</v>
      </c>
      <c r="AK58" s="113">
        <f t="shared" si="84"/>
        <v>3263.1647999999996</v>
      </c>
      <c r="AL58" s="107">
        <f t="shared" si="106"/>
        <v>2550</v>
      </c>
      <c r="AM58" s="106">
        <f t="shared" si="107"/>
        <v>8212.8847999999998</v>
      </c>
      <c r="AN58" s="113">
        <f t="shared" si="85"/>
        <v>3815.8848000000003</v>
      </c>
      <c r="AO58" s="107">
        <f t="shared" si="108"/>
        <v>4397</v>
      </c>
      <c r="AP58" s="106">
        <f t="shared" si="109"/>
        <v>12061.1888</v>
      </c>
      <c r="AQ58" s="113">
        <f t="shared" si="86"/>
        <v>4232.1887999999999</v>
      </c>
      <c r="AR58" s="107">
        <f t="shared" si="110"/>
        <v>7829</v>
      </c>
    </row>
    <row r="59" spans="2:44">
      <c r="B59" s="110" t="s">
        <v>121</v>
      </c>
      <c r="C59" s="106">
        <f t="shared" si="87"/>
        <v>9460.68</v>
      </c>
      <c r="D59" s="113">
        <f t="shared" si="75"/>
        <v>6910.6799999999994</v>
      </c>
      <c r="E59" s="107">
        <f t="shared" si="88"/>
        <v>2550</v>
      </c>
      <c r="F59" s="106">
        <f t="shared" si="89"/>
        <v>12586.64</v>
      </c>
      <c r="G59" s="113">
        <f t="shared" si="76"/>
        <v>8081.6399999999994</v>
      </c>
      <c r="H59" s="107">
        <f t="shared" si="90"/>
        <v>4505</v>
      </c>
      <c r="I59" s="106">
        <f t="shared" si="91"/>
        <v>17347.64</v>
      </c>
      <c r="J59" s="113">
        <f t="shared" si="77"/>
        <v>8963.64</v>
      </c>
      <c r="K59" s="107">
        <f t="shared" si="92"/>
        <v>8384</v>
      </c>
      <c r="M59" s="110" t="s">
        <v>121</v>
      </c>
      <c r="N59" s="106">
        <f t="shared" si="93"/>
        <v>8078.5439999999999</v>
      </c>
      <c r="O59" s="113">
        <f t="shared" si="78"/>
        <v>5528.5439999999999</v>
      </c>
      <c r="P59" s="107">
        <f t="shared" si="94"/>
        <v>2550</v>
      </c>
      <c r="Q59" s="106">
        <f t="shared" si="95"/>
        <v>10970.312</v>
      </c>
      <c r="R59" s="113">
        <f t="shared" si="79"/>
        <v>6465.3119999999999</v>
      </c>
      <c r="S59" s="107">
        <f t="shared" si="96"/>
        <v>4505</v>
      </c>
      <c r="T59" s="106">
        <f t="shared" si="97"/>
        <v>15554.912</v>
      </c>
      <c r="U59" s="113">
        <f t="shared" si="80"/>
        <v>7170.9120000000003</v>
      </c>
      <c r="V59" s="107">
        <f t="shared" si="98"/>
        <v>8384</v>
      </c>
      <c r="X59" s="110" t="s">
        <v>121</v>
      </c>
      <c r="Y59" s="106">
        <f t="shared" si="99"/>
        <v>7387.4759999999997</v>
      </c>
      <c r="Z59" s="113">
        <f t="shared" si="81"/>
        <v>4837.4759999999997</v>
      </c>
      <c r="AA59" s="107">
        <f t="shared" si="100"/>
        <v>2550</v>
      </c>
      <c r="AB59" s="106">
        <f t="shared" si="101"/>
        <v>10162.147999999999</v>
      </c>
      <c r="AC59" s="113">
        <f t="shared" si="82"/>
        <v>5657.1479999999992</v>
      </c>
      <c r="AD59" s="107">
        <f t="shared" si="102"/>
        <v>4505</v>
      </c>
      <c r="AE59" s="106">
        <f t="shared" si="103"/>
        <v>14658.547999999999</v>
      </c>
      <c r="AF59" s="113">
        <f t="shared" si="83"/>
        <v>6274.5479999999998</v>
      </c>
      <c r="AG59" s="107">
        <f t="shared" si="104"/>
        <v>8384</v>
      </c>
      <c r="AI59" s="110" t="s">
        <v>121</v>
      </c>
      <c r="AJ59" s="106">
        <f t="shared" si="105"/>
        <v>6419.9807999999994</v>
      </c>
      <c r="AK59" s="113">
        <f t="shared" si="84"/>
        <v>3869.9807999999998</v>
      </c>
      <c r="AL59" s="107">
        <f t="shared" si="106"/>
        <v>2550</v>
      </c>
      <c r="AM59" s="106">
        <f t="shared" si="107"/>
        <v>9030.7183999999997</v>
      </c>
      <c r="AN59" s="113">
        <f t="shared" si="85"/>
        <v>4525.7183999999997</v>
      </c>
      <c r="AO59" s="107">
        <f t="shared" si="108"/>
        <v>4505</v>
      </c>
      <c r="AP59" s="106">
        <f t="shared" si="109"/>
        <v>13403.6384</v>
      </c>
      <c r="AQ59" s="113">
        <f t="shared" si="86"/>
        <v>5019.6383999999998</v>
      </c>
      <c r="AR59" s="107">
        <f t="shared" si="110"/>
        <v>8384</v>
      </c>
    </row>
    <row r="60" spans="2:44">
      <c r="B60" s="109" t="s">
        <v>122</v>
      </c>
      <c r="C60" s="106">
        <f t="shared" si="87"/>
        <v>13390.199999999999</v>
      </c>
      <c r="D60" s="113">
        <f t="shared" si="75"/>
        <v>10840.199999999999</v>
      </c>
      <c r="E60" s="107">
        <f t="shared" si="88"/>
        <v>2550</v>
      </c>
      <c r="F60" s="106">
        <f t="shared" si="89"/>
        <v>18627.28</v>
      </c>
      <c r="G60" s="113">
        <f t="shared" si="76"/>
        <v>12677.279999999999</v>
      </c>
      <c r="H60" s="107">
        <f t="shared" si="90"/>
        <v>5950</v>
      </c>
      <c r="I60" s="106">
        <f t="shared" si="91"/>
        <v>25026.760000000002</v>
      </c>
      <c r="J60" s="113">
        <f t="shared" si="77"/>
        <v>14060.76</v>
      </c>
      <c r="K60" s="107">
        <f t="shared" si="92"/>
        <v>10966</v>
      </c>
      <c r="M60" s="109" t="s">
        <v>122</v>
      </c>
      <c r="N60" s="106">
        <f t="shared" si="93"/>
        <v>11222.16</v>
      </c>
      <c r="O60" s="113">
        <f t="shared" si="78"/>
        <v>8672.16</v>
      </c>
      <c r="P60" s="107">
        <f t="shared" si="94"/>
        <v>2550</v>
      </c>
      <c r="Q60" s="106">
        <f t="shared" si="95"/>
        <v>16091.824000000001</v>
      </c>
      <c r="R60" s="113">
        <f t="shared" si="79"/>
        <v>10141.824000000001</v>
      </c>
      <c r="S60" s="107">
        <f t="shared" si="96"/>
        <v>5950</v>
      </c>
      <c r="T60" s="106">
        <f t="shared" si="97"/>
        <v>22214.608</v>
      </c>
      <c r="U60" s="113">
        <f t="shared" si="80"/>
        <v>11248.608</v>
      </c>
      <c r="V60" s="107">
        <f t="shared" si="98"/>
        <v>10966</v>
      </c>
      <c r="X60" s="109" t="s">
        <v>122</v>
      </c>
      <c r="Y60" s="106">
        <f t="shared" si="99"/>
        <v>10138.14</v>
      </c>
      <c r="Z60" s="113">
        <f t="shared" si="81"/>
        <v>7588.1399999999994</v>
      </c>
      <c r="AA60" s="107">
        <f t="shared" si="100"/>
        <v>2550</v>
      </c>
      <c r="AB60" s="106">
        <f t="shared" si="101"/>
        <v>14824.096</v>
      </c>
      <c r="AC60" s="113">
        <f t="shared" si="82"/>
        <v>8874.0959999999995</v>
      </c>
      <c r="AD60" s="107">
        <f t="shared" si="102"/>
        <v>5950</v>
      </c>
      <c r="AE60" s="106">
        <f t="shared" si="103"/>
        <v>20808.531999999999</v>
      </c>
      <c r="AF60" s="113">
        <f t="shared" si="83"/>
        <v>9842.5319999999992</v>
      </c>
      <c r="AG60" s="107">
        <f t="shared" si="104"/>
        <v>10966</v>
      </c>
      <c r="AI60" s="109" t="s">
        <v>122</v>
      </c>
      <c r="AJ60" s="106">
        <f t="shared" si="105"/>
        <v>8620.5119999999988</v>
      </c>
      <c r="AK60" s="113">
        <f t="shared" si="84"/>
        <v>6070.5119999999988</v>
      </c>
      <c r="AL60" s="107">
        <f t="shared" si="106"/>
        <v>2550</v>
      </c>
      <c r="AM60" s="106">
        <f t="shared" si="107"/>
        <v>13049.2768</v>
      </c>
      <c r="AN60" s="113">
        <f t="shared" si="85"/>
        <v>7099.2768000000005</v>
      </c>
      <c r="AO60" s="107">
        <f t="shared" si="108"/>
        <v>5950</v>
      </c>
      <c r="AP60" s="106">
        <f t="shared" si="109"/>
        <v>18840.025600000001</v>
      </c>
      <c r="AQ60" s="113">
        <f t="shared" si="86"/>
        <v>7874.0255999999999</v>
      </c>
      <c r="AR60" s="107">
        <f t="shared" si="110"/>
        <v>10966</v>
      </c>
    </row>
    <row r="61" spans="2:44">
      <c r="B61" s="109" t="s">
        <v>123</v>
      </c>
      <c r="C61" s="106">
        <f t="shared" si="87"/>
        <v>18810.72</v>
      </c>
      <c r="D61" s="113">
        <f t="shared" si="75"/>
        <v>16260.72</v>
      </c>
      <c r="E61" s="107">
        <f t="shared" si="88"/>
        <v>2550</v>
      </c>
      <c r="F61" s="106">
        <f t="shared" si="89"/>
        <v>24965.919999999998</v>
      </c>
      <c r="G61" s="113">
        <f t="shared" si="76"/>
        <v>19015.919999999998</v>
      </c>
      <c r="H61" s="107">
        <f t="shared" si="90"/>
        <v>5950</v>
      </c>
      <c r="I61" s="106">
        <f t="shared" si="91"/>
        <v>32933.72</v>
      </c>
      <c r="J61" s="113">
        <f t="shared" si="77"/>
        <v>21090.719999999998</v>
      </c>
      <c r="K61" s="107">
        <f t="shared" si="92"/>
        <v>11843</v>
      </c>
      <c r="M61" s="109" t="s">
        <v>123</v>
      </c>
      <c r="N61" s="106">
        <f t="shared" si="93"/>
        <v>15558.576000000001</v>
      </c>
      <c r="O61" s="113">
        <f t="shared" si="78"/>
        <v>13008.576000000001</v>
      </c>
      <c r="P61" s="107">
        <f t="shared" si="94"/>
        <v>2550</v>
      </c>
      <c r="Q61" s="106">
        <f t="shared" si="95"/>
        <v>21162.736000000001</v>
      </c>
      <c r="R61" s="113">
        <f t="shared" si="79"/>
        <v>15212.736000000001</v>
      </c>
      <c r="S61" s="107">
        <f t="shared" si="96"/>
        <v>5950</v>
      </c>
      <c r="T61" s="106">
        <f t="shared" si="97"/>
        <v>28715.576000000001</v>
      </c>
      <c r="U61" s="113">
        <f t="shared" si="80"/>
        <v>16872.576000000001</v>
      </c>
      <c r="V61" s="107">
        <f t="shared" si="98"/>
        <v>11843</v>
      </c>
      <c r="X61" s="109" t="s">
        <v>123</v>
      </c>
      <c r="Y61" s="106">
        <f t="shared" si="99"/>
        <v>13932.503999999999</v>
      </c>
      <c r="Z61" s="113">
        <f t="shared" si="81"/>
        <v>11382.503999999999</v>
      </c>
      <c r="AA61" s="107">
        <f t="shared" si="100"/>
        <v>2550</v>
      </c>
      <c r="AB61" s="106">
        <f t="shared" si="101"/>
        <v>19261.144</v>
      </c>
      <c r="AC61" s="113">
        <f t="shared" si="82"/>
        <v>13311.143999999998</v>
      </c>
      <c r="AD61" s="107">
        <f t="shared" si="102"/>
        <v>5950</v>
      </c>
      <c r="AE61" s="106">
        <f t="shared" si="103"/>
        <v>26606.504000000001</v>
      </c>
      <c r="AF61" s="113">
        <f t="shared" si="83"/>
        <v>14763.503999999999</v>
      </c>
      <c r="AG61" s="107">
        <f t="shared" si="104"/>
        <v>11843</v>
      </c>
      <c r="AI61" s="109" t="s">
        <v>123</v>
      </c>
      <c r="AJ61" s="106">
        <f t="shared" si="105"/>
        <v>11656.003199999999</v>
      </c>
      <c r="AK61" s="113">
        <f t="shared" si="84"/>
        <v>9106.0031999999992</v>
      </c>
      <c r="AL61" s="107">
        <f t="shared" si="106"/>
        <v>2550</v>
      </c>
      <c r="AM61" s="106">
        <f t="shared" si="107"/>
        <v>16598.915199999999</v>
      </c>
      <c r="AN61" s="113">
        <f t="shared" si="85"/>
        <v>10648.915199999999</v>
      </c>
      <c r="AO61" s="107">
        <f t="shared" si="108"/>
        <v>5950</v>
      </c>
      <c r="AP61" s="106">
        <f t="shared" si="109"/>
        <v>23653.803199999998</v>
      </c>
      <c r="AQ61" s="113">
        <f t="shared" si="86"/>
        <v>11810.803199999998</v>
      </c>
      <c r="AR61" s="107">
        <f t="shared" si="110"/>
        <v>11843</v>
      </c>
    </row>
    <row r="62" spans="2:44">
      <c r="B62" s="109" t="s">
        <v>124</v>
      </c>
      <c r="C62" s="106">
        <f t="shared" si="87"/>
        <v>24230.399999999998</v>
      </c>
      <c r="D62" s="113">
        <f t="shared" si="75"/>
        <v>21680.399999999998</v>
      </c>
      <c r="E62" s="107">
        <f t="shared" si="88"/>
        <v>2550</v>
      </c>
      <c r="F62" s="106">
        <f t="shared" si="89"/>
        <v>31303.719999999998</v>
      </c>
      <c r="G62" s="113">
        <f t="shared" si="76"/>
        <v>25353.719999999998</v>
      </c>
      <c r="H62" s="107">
        <f t="shared" si="90"/>
        <v>5950</v>
      </c>
      <c r="I62" s="106">
        <f t="shared" si="91"/>
        <v>40508.520000000004</v>
      </c>
      <c r="J62" s="113">
        <f t="shared" si="77"/>
        <v>28121.52</v>
      </c>
      <c r="K62" s="107">
        <f t="shared" si="92"/>
        <v>12387</v>
      </c>
      <c r="M62" s="109" t="s">
        <v>124</v>
      </c>
      <c r="N62" s="106">
        <f t="shared" si="93"/>
        <v>19894.32</v>
      </c>
      <c r="O62" s="113">
        <f t="shared" si="78"/>
        <v>17344.32</v>
      </c>
      <c r="P62" s="107">
        <f t="shared" si="94"/>
        <v>2550</v>
      </c>
      <c r="Q62" s="106">
        <f t="shared" si="95"/>
        <v>26232.975999999999</v>
      </c>
      <c r="R62" s="113">
        <f t="shared" si="79"/>
        <v>20282.975999999999</v>
      </c>
      <c r="S62" s="107">
        <f t="shared" si="96"/>
        <v>5950</v>
      </c>
      <c r="T62" s="106">
        <f t="shared" si="97"/>
        <v>34884.216</v>
      </c>
      <c r="U62" s="113">
        <f t="shared" si="80"/>
        <v>22497.216</v>
      </c>
      <c r="V62" s="107">
        <f t="shared" si="98"/>
        <v>12387</v>
      </c>
      <c r="X62" s="109" t="s">
        <v>124</v>
      </c>
      <c r="Y62" s="106">
        <f t="shared" si="99"/>
        <v>17726.28</v>
      </c>
      <c r="Z62" s="113">
        <f t="shared" si="81"/>
        <v>15176.279999999999</v>
      </c>
      <c r="AA62" s="107">
        <f t="shared" si="100"/>
        <v>2550</v>
      </c>
      <c r="AB62" s="106">
        <f t="shared" si="101"/>
        <v>23697.603999999999</v>
      </c>
      <c r="AC62" s="113">
        <f t="shared" si="82"/>
        <v>17747.603999999999</v>
      </c>
      <c r="AD62" s="107">
        <f t="shared" si="102"/>
        <v>5950</v>
      </c>
      <c r="AE62" s="106">
        <f t="shared" si="103"/>
        <v>32072.063999999998</v>
      </c>
      <c r="AF62" s="113">
        <f t="shared" si="83"/>
        <v>19685.063999999998</v>
      </c>
      <c r="AG62" s="107">
        <f t="shared" si="104"/>
        <v>12387</v>
      </c>
      <c r="AI62" s="109" t="s">
        <v>124</v>
      </c>
      <c r="AJ62" s="106">
        <f t="shared" si="105"/>
        <v>14691.023999999998</v>
      </c>
      <c r="AK62" s="113">
        <f t="shared" si="84"/>
        <v>12141.023999999998</v>
      </c>
      <c r="AL62" s="107">
        <f t="shared" si="106"/>
        <v>2550</v>
      </c>
      <c r="AM62" s="106">
        <f t="shared" si="107"/>
        <v>20148.083200000001</v>
      </c>
      <c r="AN62" s="113">
        <f t="shared" si="85"/>
        <v>14198.083199999999</v>
      </c>
      <c r="AO62" s="107">
        <f t="shared" si="108"/>
        <v>5950</v>
      </c>
      <c r="AP62" s="106">
        <f t="shared" si="109"/>
        <v>28135.051200000002</v>
      </c>
      <c r="AQ62" s="113">
        <f t="shared" si="86"/>
        <v>15748.0512</v>
      </c>
      <c r="AR62" s="107">
        <f t="shared" si="110"/>
        <v>12387</v>
      </c>
    </row>
    <row r="63" spans="2:44">
      <c r="B63" s="109" t="s">
        <v>125</v>
      </c>
      <c r="C63" s="106">
        <f t="shared" si="87"/>
        <v>32360.76</v>
      </c>
      <c r="D63" s="113">
        <f t="shared" si="75"/>
        <v>29810.76</v>
      </c>
      <c r="E63" s="107">
        <f t="shared" si="88"/>
        <v>2550</v>
      </c>
      <c r="F63" s="106">
        <f t="shared" si="89"/>
        <v>40811.68</v>
      </c>
      <c r="G63" s="113">
        <f t="shared" si="76"/>
        <v>34861.68</v>
      </c>
      <c r="H63" s="107">
        <f t="shared" si="90"/>
        <v>5950</v>
      </c>
      <c r="I63" s="106">
        <f t="shared" si="91"/>
        <v>51053.04</v>
      </c>
      <c r="J63" s="113">
        <f t="shared" si="77"/>
        <v>38666.04</v>
      </c>
      <c r="K63" s="107">
        <f t="shared" si="92"/>
        <v>12387</v>
      </c>
      <c r="M63" s="109" t="s">
        <v>125</v>
      </c>
      <c r="N63" s="106">
        <f t="shared" si="93"/>
        <v>26398.608</v>
      </c>
      <c r="O63" s="113">
        <f t="shared" si="78"/>
        <v>23848.608</v>
      </c>
      <c r="P63" s="107">
        <f t="shared" si="94"/>
        <v>2550</v>
      </c>
      <c r="Q63" s="106">
        <f t="shared" si="95"/>
        <v>33839.343999999997</v>
      </c>
      <c r="R63" s="113">
        <f t="shared" si="79"/>
        <v>27889.343999999997</v>
      </c>
      <c r="S63" s="107">
        <f t="shared" si="96"/>
        <v>5950</v>
      </c>
      <c r="T63" s="106">
        <f t="shared" si="97"/>
        <v>43319.832000000002</v>
      </c>
      <c r="U63" s="113">
        <f t="shared" si="80"/>
        <v>30932.832000000002</v>
      </c>
      <c r="V63" s="107">
        <f t="shared" si="98"/>
        <v>12387</v>
      </c>
      <c r="X63" s="109" t="s">
        <v>125</v>
      </c>
      <c r="Y63" s="106">
        <f t="shared" si="99"/>
        <v>23417.531999999999</v>
      </c>
      <c r="Z63" s="113">
        <f t="shared" si="81"/>
        <v>20867.531999999999</v>
      </c>
      <c r="AA63" s="107">
        <f t="shared" si="100"/>
        <v>2550</v>
      </c>
      <c r="AB63" s="106">
        <f t="shared" si="101"/>
        <v>30353.175999999996</v>
      </c>
      <c r="AC63" s="113">
        <f t="shared" si="82"/>
        <v>24403.175999999996</v>
      </c>
      <c r="AD63" s="107">
        <f t="shared" si="102"/>
        <v>5950</v>
      </c>
      <c r="AE63" s="106">
        <f t="shared" si="103"/>
        <v>39453.227999999996</v>
      </c>
      <c r="AF63" s="113">
        <f t="shared" si="83"/>
        <v>27066.227999999996</v>
      </c>
      <c r="AG63" s="107">
        <f t="shared" si="104"/>
        <v>12387</v>
      </c>
      <c r="AI63" s="109" t="s">
        <v>125</v>
      </c>
      <c r="AJ63" s="106">
        <f t="shared" si="105"/>
        <v>19244.025600000001</v>
      </c>
      <c r="AK63" s="113">
        <f t="shared" si="84"/>
        <v>16694.025600000001</v>
      </c>
      <c r="AL63" s="107">
        <f t="shared" si="106"/>
        <v>2550</v>
      </c>
      <c r="AM63" s="106">
        <f t="shared" si="107"/>
        <v>25472.540799999999</v>
      </c>
      <c r="AN63" s="113">
        <f t="shared" si="85"/>
        <v>19522.540799999999</v>
      </c>
      <c r="AO63" s="107">
        <f t="shared" si="108"/>
        <v>5950</v>
      </c>
      <c r="AP63" s="106">
        <f t="shared" si="109"/>
        <v>34039.982400000001</v>
      </c>
      <c r="AQ63" s="113">
        <f t="shared" si="86"/>
        <v>21652.982400000001</v>
      </c>
      <c r="AR63" s="107">
        <f t="shared" si="110"/>
        <v>12387</v>
      </c>
    </row>
    <row r="65" spans="2:44">
      <c r="C65" s="108">
        <f>SUM(C71:C84)</f>
        <v>128843.75</v>
      </c>
      <c r="D65" s="108">
        <f t="shared" ref="D65:K65" si="111">SUM(D71:D84)</f>
        <v>100662.75</v>
      </c>
      <c r="E65" s="108">
        <f t="shared" si="111"/>
        <v>28181</v>
      </c>
      <c r="F65" s="108">
        <f t="shared" si="111"/>
        <v>163497.20000000001</v>
      </c>
      <c r="G65" s="108">
        <f t="shared" si="111"/>
        <v>109869.19999999998</v>
      </c>
      <c r="H65" s="108">
        <f t="shared" si="111"/>
        <v>53628</v>
      </c>
      <c r="I65" s="108">
        <f t="shared" si="111"/>
        <v>223557.5</v>
      </c>
      <c r="J65" s="108">
        <f t="shared" si="111"/>
        <v>121859.49999999999</v>
      </c>
      <c r="K65" s="108">
        <f t="shared" si="111"/>
        <v>101698</v>
      </c>
      <c r="N65" s="108">
        <f>SUM(N71:N84)</f>
        <v>108711.20000000001</v>
      </c>
      <c r="O65" s="108">
        <f t="shared" ref="O65:V65" si="112">SUM(O71:O84)</f>
        <v>80530.200000000012</v>
      </c>
      <c r="P65" s="108">
        <f t="shared" si="112"/>
        <v>28181</v>
      </c>
      <c r="Q65" s="108">
        <f t="shared" si="112"/>
        <v>141523.35999999999</v>
      </c>
      <c r="R65" s="108">
        <f t="shared" si="112"/>
        <v>87895.359999999986</v>
      </c>
      <c r="S65" s="108">
        <f t="shared" si="112"/>
        <v>53628</v>
      </c>
      <c r="T65" s="108">
        <f t="shared" si="112"/>
        <v>199185.59999999998</v>
      </c>
      <c r="U65" s="108">
        <f t="shared" si="112"/>
        <v>97487.599999999991</v>
      </c>
      <c r="V65" s="108">
        <f t="shared" si="112"/>
        <v>101698</v>
      </c>
      <c r="Y65" s="108">
        <f>SUM(Y71:Y84)</f>
        <v>98644.924999999988</v>
      </c>
      <c r="Z65" s="108">
        <f t="shared" ref="Z65:AG65" si="113">SUM(Z71:Z84)</f>
        <v>70463.924999999988</v>
      </c>
      <c r="AA65" s="108">
        <f t="shared" si="113"/>
        <v>28181</v>
      </c>
      <c r="AB65" s="108">
        <f t="shared" si="113"/>
        <v>130536.43999999999</v>
      </c>
      <c r="AC65" s="108">
        <f t="shared" si="113"/>
        <v>76908.439999999988</v>
      </c>
      <c r="AD65" s="108">
        <f t="shared" si="113"/>
        <v>53628</v>
      </c>
      <c r="AE65" s="108">
        <f t="shared" si="113"/>
        <v>186999.65</v>
      </c>
      <c r="AF65" s="108">
        <f t="shared" si="113"/>
        <v>85301.65</v>
      </c>
      <c r="AG65" s="108">
        <f t="shared" si="113"/>
        <v>101698</v>
      </c>
      <c r="AJ65" s="108">
        <f>SUM(AJ71:AJ84)</f>
        <v>84552.14</v>
      </c>
      <c r="AK65" s="108">
        <f t="shared" ref="AK65:AR65" si="114">SUM(AK71:AK84)</f>
        <v>56371.14</v>
      </c>
      <c r="AL65" s="108">
        <f t="shared" si="114"/>
        <v>28181</v>
      </c>
      <c r="AM65" s="108">
        <f t="shared" si="114"/>
        <v>115154.75199999999</v>
      </c>
      <c r="AN65" s="108">
        <f t="shared" si="114"/>
        <v>61526.751999999993</v>
      </c>
      <c r="AO65" s="108">
        <f t="shared" si="114"/>
        <v>53628</v>
      </c>
      <c r="AP65" s="108">
        <f t="shared" si="114"/>
        <v>169939.32</v>
      </c>
      <c r="AQ65" s="108">
        <f t="shared" si="114"/>
        <v>68241.320000000007</v>
      </c>
      <c r="AR65" s="108">
        <f t="shared" si="114"/>
        <v>101698</v>
      </c>
    </row>
    <row r="66" spans="2:44">
      <c r="B66" s="135" t="s">
        <v>165</v>
      </c>
      <c r="C66" s="244" t="s">
        <v>3</v>
      </c>
      <c r="D66" s="244"/>
      <c r="E66" s="244"/>
      <c r="F66" s="244" t="s">
        <v>5</v>
      </c>
      <c r="G66" s="244"/>
      <c r="H66" s="244"/>
      <c r="I66" s="244" t="s">
        <v>6</v>
      </c>
      <c r="J66" s="244"/>
      <c r="K66" s="244"/>
      <c r="M66" s="135" t="s">
        <v>166</v>
      </c>
      <c r="N66" s="244" t="s">
        <v>3</v>
      </c>
      <c r="O66" s="244"/>
      <c r="P66" s="244"/>
      <c r="Q66" s="244" t="s">
        <v>5</v>
      </c>
      <c r="R66" s="244"/>
      <c r="S66" s="244"/>
      <c r="T66" s="244" t="s">
        <v>6</v>
      </c>
      <c r="U66" s="244"/>
      <c r="V66" s="244"/>
      <c r="X66" s="135" t="s">
        <v>167</v>
      </c>
      <c r="Y66" s="244" t="s">
        <v>3</v>
      </c>
      <c r="Z66" s="244"/>
      <c r="AA66" s="244"/>
      <c r="AB66" s="244" t="s">
        <v>5</v>
      </c>
      <c r="AC66" s="244"/>
      <c r="AD66" s="244"/>
      <c r="AE66" s="244" t="s">
        <v>6</v>
      </c>
      <c r="AF66" s="244"/>
      <c r="AG66" s="244"/>
      <c r="AI66" s="135" t="s">
        <v>168</v>
      </c>
      <c r="AJ66" s="244" t="s">
        <v>3</v>
      </c>
      <c r="AK66" s="244"/>
      <c r="AL66" s="244"/>
      <c r="AM66" s="244" t="s">
        <v>5</v>
      </c>
      <c r="AN66" s="244"/>
      <c r="AO66" s="244"/>
      <c r="AP66" s="244" t="s">
        <v>6</v>
      </c>
      <c r="AQ66" s="244"/>
      <c r="AR66" s="244"/>
    </row>
    <row r="67" spans="2:44">
      <c r="B67" s="2"/>
      <c r="C67" s="2"/>
      <c r="D67" s="114">
        <f>Premium!$C$115</f>
        <v>0.25</v>
      </c>
      <c r="E67" s="2"/>
      <c r="F67" s="2"/>
      <c r="G67" s="114">
        <f>Premium!$D$115</f>
        <v>0.3</v>
      </c>
      <c r="H67" s="2"/>
      <c r="I67" s="2"/>
      <c r="J67" s="114">
        <f>Premium!$E$115</f>
        <v>0.3</v>
      </c>
      <c r="K67" s="2"/>
      <c r="L67" s="2"/>
      <c r="M67" s="2"/>
      <c r="N67" s="2"/>
      <c r="O67" s="114">
        <f>Premium!$C$115</f>
        <v>0.25</v>
      </c>
      <c r="P67" s="2"/>
      <c r="Q67" s="2"/>
      <c r="R67" s="114">
        <f>Premium!$D$115</f>
        <v>0.3</v>
      </c>
      <c r="S67" s="2"/>
      <c r="T67" s="2"/>
      <c r="U67" s="114">
        <f>Premium!$E$115</f>
        <v>0.3</v>
      </c>
      <c r="V67" s="2"/>
      <c r="Y67" s="2"/>
      <c r="Z67" s="114">
        <f>Premium!$C$115</f>
        <v>0.25</v>
      </c>
      <c r="AA67" s="2"/>
      <c r="AB67" s="2"/>
      <c r="AC67" s="114">
        <f>Premium!$D$115</f>
        <v>0.3</v>
      </c>
      <c r="AD67" s="2"/>
      <c r="AE67" s="2"/>
      <c r="AF67" s="114">
        <f>Premium!$E$115</f>
        <v>0.3</v>
      </c>
      <c r="AG67" s="2"/>
      <c r="AH67" s="2"/>
      <c r="AJ67" s="2"/>
      <c r="AK67" s="114">
        <f>Premium!$C$115</f>
        <v>0.25</v>
      </c>
      <c r="AL67" s="2"/>
      <c r="AM67" s="2"/>
      <c r="AN67" s="114">
        <f>Premium!$D$115</f>
        <v>0.3</v>
      </c>
      <c r="AO67" s="2"/>
      <c r="AP67" s="2"/>
      <c r="AQ67" s="114">
        <f>Premium!$E$115</f>
        <v>0.3</v>
      </c>
      <c r="AR67" s="2"/>
    </row>
    <row r="68" spans="2:44">
      <c r="B68" s="104" t="s">
        <v>21</v>
      </c>
      <c r="C68" s="238">
        <v>5000</v>
      </c>
      <c r="D68" s="239"/>
      <c r="E68" s="240"/>
      <c r="F68" s="238">
        <v>5000</v>
      </c>
      <c r="G68" s="239"/>
      <c r="H68" s="240"/>
      <c r="I68" s="238">
        <v>5000</v>
      </c>
      <c r="J68" s="239"/>
      <c r="K68" s="240"/>
      <c r="N68" s="238">
        <v>5000</v>
      </c>
      <c r="O68" s="239"/>
      <c r="P68" s="240"/>
      <c r="Q68" s="238">
        <v>5000</v>
      </c>
      <c r="R68" s="239"/>
      <c r="S68" s="240"/>
      <c r="T68" s="238">
        <v>5000</v>
      </c>
      <c r="U68" s="239"/>
      <c r="V68" s="240"/>
      <c r="Y68" s="238">
        <v>5000</v>
      </c>
      <c r="Z68" s="239"/>
      <c r="AA68" s="240"/>
      <c r="AB68" s="238">
        <v>5000</v>
      </c>
      <c r="AC68" s="239"/>
      <c r="AD68" s="240"/>
      <c r="AE68" s="238">
        <v>5000</v>
      </c>
      <c r="AF68" s="239"/>
      <c r="AG68" s="240"/>
      <c r="AJ68" s="238">
        <v>5000</v>
      </c>
      <c r="AK68" s="239"/>
      <c r="AL68" s="240"/>
      <c r="AM68" s="238">
        <v>5000</v>
      </c>
      <c r="AN68" s="239"/>
      <c r="AO68" s="240"/>
      <c r="AP68" s="238">
        <v>5000</v>
      </c>
      <c r="AQ68" s="239"/>
      <c r="AR68" s="240"/>
    </row>
    <row r="69" spans="2:44">
      <c r="B69" s="104"/>
      <c r="C69" s="238" t="s">
        <v>136</v>
      </c>
      <c r="D69" s="239"/>
      <c r="E69" s="240"/>
      <c r="F69" s="238" t="s">
        <v>136</v>
      </c>
      <c r="G69" s="239"/>
      <c r="H69" s="240"/>
      <c r="I69" s="238" t="s">
        <v>136</v>
      </c>
      <c r="J69" s="239"/>
      <c r="K69" s="240"/>
      <c r="N69" s="241" t="s">
        <v>137</v>
      </c>
      <c r="O69" s="242"/>
      <c r="P69" s="243"/>
      <c r="Q69" s="241" t="s">
        <v>137</v>
      </c>
      <c r="R69" s="242"/>
      <c r="S69" s="243"/>
      <c r="T69" s="241" t="s">
        <v>137</v>
      </c>
      <c r="U69" s="242"/>
      <c r="V69" s="243"/>
      <c r="Y69" s="251" t="s">
        <v>156</v>
      </c>
      <c r="Z69" s="252"/>
      <c r="AA69" s="253"/>
      <c r="AB69" s="251" t="s">
        <v>156</v>
      </c>
      <c r="AC69" s="252"/>
      <c r="AD69" s="253"/>
      <c r="AE69" s="251" t="s">
        <v>156</v>
      </c>
      <c r="AF69" s="252"/>
      <c r="AG69" s="253"/>
      <c r="AJ69" s="241" t="s">
        <v>157</v>
      </c>
      <c r="AK69" s="242"/>
      <c r="AL69" s="243"/>
      <c r="AM69" s="241" t="s">
        <v>157</v>
      </c>
      <c r="AN69" s="242"/>
      <c r="AO69" s="243"/>
      <c r="AP69" s="241" t="s">
        <v>157</v>
      </c>
      <c r="AQ69" s="242"/>
      <c r="AR69" s="243"/>
    </row>
    <row r="70" spans="2:44">
      <c r="B70" s="104"/>
      <c r="C70" s="105" t="s">
        <v>32</v>
      </c>
      <c r="D70" s="105" t="s">
        <v>138</v>
      </c>
      <c r="E70" s="105" t="s">
        <v>139</v>
      </c>
      <c r="F70" s="105" t="s">
        <v>32</v>
      </c>
      <c r="G70" s="105" t="s">
        <v>138</v>
      </c>
      <c r="H70" s="105" t="s">
        <v>139</v>
      </c>
      <c r="I70" s="105" t="s">
        <v>32</v>
      </c>
      <c r="J70" s="105" t="s">
        <v>138</v>
      </c>
      <c r="K70" s="105" t="s">
        <v>139</v>
      </c>
      <c r="N70" s="105" t="s">
        <v>32</v>
      </c>
      <c r="O70" s="105" t="s">
        <v>138</v>
      </c>
      <c r="P70" s="105" t="s">
        <v>139</v>
      </c>
      <c r="Q70" s="105" t="s">
        <v>32</v>
      </c>
      <c r="R70" s="105" t="s">
        <v>138</v>
      </c>
      <c r="S70" s="105" t="s">
        <v>139</v>
      </c>
      <c r="T70" s="105" t="s">
        <v>32</v>
      </c>
      <c r="U70" s="105" t="s">
        <v>138</v>
      </c>
      <c r="V70" s="105" t="s">
        <v>139</v>
      </c>
      <c r="Y70" s="105" t="s">
        <v>32</v>
      </c>
      <c r="Z70" s="105" t="s">
        <v>138</v>
      </c>
      <c r="AA70" s="105" t="s">
        <v>139</v>
      </c>
      <c r="AB70" s="105" t="s">
        <v>32</v>
      </c>
      <c r="AC70" s="105" t="s">
        <v>138</v>
      </c>
      <c r="AD70" s="105" t="s">
        <v>139</v>
      </c>
      <c r="AE70" s="105" t="s">
        <v>32</v>
      </c>
      <c r="AF70" s="105" t="s">
        <v>138</v>
      </c>
      <c r="AG70" s="105" t="s">
        <v>139</v>
      </c>
      <c r="AJ70" s="105" t="s">
        <v>32</v>
      </c>
      <c r="AK70" s="105" t="s">
        <v>138</v>
      </c>
      <c r="AL70" s="105" t="s">
        <v>139</v>
      </c>
      <c r="AM70" s="105" t="s">
        <v>32</v>
      </c>
      <c r="AN70" s="105" t="s">
        <v>138</v>
      </c>
      <c r="AO70" s="105" t="s">
        <v>139</v>
      </c>
      <c r="AP70" s="105" t="s">
        <v>32</v>
      </c>
      <c r="AQ70" s="105" t="s">
        <v>138</v>
      </c>
      <c r="AR70" s="105" t="s">
        <v>139</v>
      </c>
    </row>
    <row r="71" spans="2:44">
      <c r="B71" s="109" t="s">
        <v>112</v>
      </c>
      <c r="C71" s="106">
        <f>SUM(D71:E71)</f>
        <v>2759</v>
      </c>
      <c r="D71" s="113">
        <f t="shared" ref="D71:D84" si="115">D8*(1-D$67)</f>
        <v>1452</v>
      </c>
      <c r="E71" s="107">
        <f>E8</f>
        <v>1307</v>
      </c>
      <c r="F71" s="106">
        <f>SUM(G71:H71)</f>
        <v>3539.8</v>
      </c>
      <c r="G71" s="113">
        <f t="shared" ref="G71:G84" si="116">G8*(1-G$67)</f>
        <v>1584.8</v>
      </c>
      <c r="H71" s="107">
        <f>H8</f>
        <v>1955</v>
      </c>
      <c r="I71" s="106">
        <f>SUM(J71:K71)</f>
        <v>5165.7</v>
      </c>
      <c r="J71" s="113">
        <f t="shared" ref="J71:J84" si="117">J8*(1-J$67)</f>
        <v>1757.6999999999998</v>
      </c>
      <c r="K71" s="107">
        <f>K8</f>
        <v>3408</v>
      </c>
      <c r="M71" s="109" t="s">
        <v>112</v>
      </c>
      <c r="N71" s="106">
        <f>SUM(O71:P71)</f>
        <v>2468.6000000000004</v>
      </c>
      <c r="O71" s="113">
        <f t="shared" ref="O71:O84" si="118">O8*(1-O$67)</f>
        <v>1161.6000000000001</v>
      </c>
      <c r="P71" s="107">
        <f>P8</f>
        <v>1307</v>
      </c>
      <c r="Q71" s="106">
        <f>SUM(R71:S71)</f>
        <v>3222.84</v>
      </c>
      <c r="R71" s="113">
        <f t="shared" ref="R71:R84" si="119">R8*(1-R$67)</f>
        <v>1267.8399999999999</v>
      </c>
      <c r="S71" s="107">
        <f>S8</f>
        <v>1955</v>
      </c>
      <c r="T71" s="106">
        <f>SUM(U71:V71)</f>
        <v>4814.16</v>
      </c>
      <c r="U71" s="113">
        <f t="shared" ref="U71:U84" si="120">U8*(1-U$67)</f>
        <v>1406.16</v>
      </c>
      <c r="V71" s="107">
        <f>V8</f>
        <v>3408</v>
      </c>
      <c r="X71" s="109" t="s">
        <v>112</v>
      </c>
      <c r="Y71" s="106">
        <f>SUM(Z71:AA71)</f>
        <v>2323.3999999999996</v>
      </c>
      <c r="Z71" s="113">
        <f t="shared" ref="Z71:Z84" si="121">Z8*(1-Z$67)</f>
        <v>1016.3999999999999</v>
      </c>
      <c r="AA71" s="107">
        <f>AA8</f>
        <v>1307</v>
      </c>
      <c r="AB71" s="106">
        <f>SUM(AC71:AD71)</f>
        <v>3064.3599999999997</v>
      </c>
      <c r="AC71" s="113">
        <f t="shared" ref="AC71:AC84" si="122">AC8*(1-AC$67)</f>
        <v>1109.3599999999999</v>
      </c>
      <c r="AD71" s="107">
        <f>AD8</f>
        <v>1955</v>
      </c>
      <c r="AE71" s="106">
        <f>SUM(AF71:AG71)</f>
        <v>4638.3899999999994</v>
      </c>
      <c r="AF71" s="113">
        <f t="shared" ref="AF71:AF84" si="123">AF8*(1-AF$67)</f>
        <v>1230.3899999999999</v>
      </c>
      <c r="AG71" s="107">
        <f>AG8</f>
        <v>3408</v>
      </c>
      <c r="AI71" s="109" t="s">
        <v>112</v>
      </c>
      <c r="AJ71" s="106">
        <f>SUM(AK71:AL71)</f>
        <v>2120.12</v>
      </c>
      <c r="AK71" s="113">
        <f t="shared" ref="AK71:AK84" si="124">AK8*(1-AK$67)</f>
        <v>813.12000000000012</v>
      </c>
      <c r="AL71" s="107">
        <f>AL8</f>
        <v>1307</v>
      </c>
      <c r="AM71" s="106">
        <f>SUM(AN71:AO71)</f>
        <v>2842.4879999999998</v>
      </c>
      <c r="AN71" s="113">
        <f t="shared" ref="AN71:AN84" si="125">AN8*(1-AN$67)</f>
        <v>887.48799999999994</v>
      </c>
      <c r="AO71" s="107">
        <f>AO8</f>
        <v>1955</v>
      </c>
      <c r="AP71" s="106">
        <f>SUM(AQ71:AR71)</f>
        <v>4392.3119999999999</v>
      </c>
      <c r="AQ71" s="113">
        <f t="shared" ref="AQ71:AQ84" si="126">AQ8*(1-AQ$67)</f>
        <v>984.31200000000001</v>
      </c>
      <c r="AR71" s="107">
        <f>AR8</f>
        <v>3408</v>
      </c>
    </row>
    <row r="72" spans="2:44">
      <c r="B72" s="109" t="s">
        <v>113</v>
      </c>
      <c r="C72" s="106">
        <f t="shared" ref="C72:C84" si="127">SUM(D72:E72)</f>
        <v>2527</v>
      </c>
      <c r="D72" s="113">
        <f t="shared" si="115"/>
        <v>1404</v>
      </c>
      <c r="E72" s="107">
        <f t="shared" ref="E72:E84" si="128">E9</f>
        <v>1123</v>
      </c>
      <c r="F72" s="106">
        <f t="shared" ref="F72:F84" si="129">SUM(G72:H72)</f>
        <v>3432.3</v>
      </c>
      <c r="G72" s="113">
        <f t="shared" si="116"/>
        <v>1532.3</v>
      </c>
      <c r="H72" s="107">
        <f t="shared" ref="H72:H84" si="130">H9</f>
        <v>1900</v>
      </c>
      <c r="I72" s="106">
        <f t="shared" ref="I72:I84" si="131">SUM(J72:K72)</f>
        <v>5120.6000000000004</v>
      </c>
      <c r="J72" s="113">
        <f t="shared" si="117"/>
        <v>1699.6</v>
      </c>
      <c r="K72" s="107">
        <f t="shared" ref="K72:K84" si="132">K9</f>
        <v>3421</v>
      </c>
      <c r="M72" s="109" t="s">
        <v>113</v>
      </c>
      <c r="N72" s="106">
        <f t="shared" ref="N72:N84" si="133">SUM(O72:P72)</f>
        <v>2246.1999999999998</v>
      </c>
      <c r="O72" s="113">
        <f t="shared" si="118"/>
        <v>1123.2</v>
      </c>
      <c r="P72" s="107">
        <f t="shared" ref="P72:P84" si="134">P9</f>
        <v>1123</v>
      </c>
      <c r="Q72" s="106">
        <f t="shared" ref="Q72:Q84" si="135">SUM(R72:S72)</f>
        <v>3125.84</v>
      </c>
      <c r="R72" s="113">
        <f t="shared" si="119"/>
        <v>1225.8399999999999</v>
      </c>
      <c r="S72" s="107">
        <f t="shared" ref="S72:S84" si="136">S9</f>
        <v>1900</v>
      </c>
      <c r="T72" s="106">
        <f t="shared" ref="T72:T84" si="137">SUM(U72:V72)</f>
        <v>4780.68</v>
      </c>
      <c r="U72" s="113">
        <f t="shared" si="120"/>
        <v>1359.68</v>
      </c>
      <c r="V72" s="107">
        <f t="shared" ref="V72:V84" si="138">V9</f>
        <v>3421</v>
      </c>
      <c r="X72" s="109" t="s">
        <v>113</v>
      </c>
      <c r="Y72" s="106">
        <f t="shared" ref="Y72:Y84" si="139">SUM(Z72:AA72)</f>
        <v>2105.8000000000002</v>
      </c>
      <c r="Z72" s="113">
        <f t="shared" si="121"/>
        <v>982.8</v>
      </c>
      <c r="AA72" s="107">
        <f t="shared" ref="AA72:AA84" si="140">AA9</f>
        <v>1123</v>
      </c>
      <c r="AB72" s="106">
        <f t="shared" ref="AB72:AB84" si="141">SUM(AC72:AD72)</f>
        <v>2972.6099999999997</v>
      </c>
      <c r="AC72" s="113">
        <f t="shared" si="122"/>
        <v>1072.6099999999999</v>
      </c>
      <c r="AD72" s="107">
        <f t="shared" ref="AD72:AD84" si="142">AD9</f>
        <v>1900</v>
      </c>
      <c r="AE72" s="106">
        <f t="shared" ref="AE72:AE84" si="143">SUM(AF72:AG72)</f>
        <v>4610.7199999999993</v>
      </c>
      <c r="AF72" s="113">
        <f t="shared" si="123"/>
        <v>1189.7199999999998</v>
      </c>
      <c r="AG72" s="107">
        <f t="shared" ref="AG72:AG84" si="144">AG9</f>
        <v>3421</v>
      </c>
      <c r="AI72" s="109" t="s">
        <v>113</v>
      </c>
      <c r="AJ72" s="106">
        <f t="shared" ref="AJ72:AJ84" si="145">SUM(AK72:AL72)</f>
        <v>1909.24</v>
      </c>
      <c r="AK72" s="113">
        <f t="shared" si="124"/>
        <v>786.24</v>
      </c>
      <c r="AL72" s="107">
        <f t="shared" ref="AL72:AL84" si="146">AL9</f>
        <v>1123</v>
      </c>
      <c r="AM72" s="106">
        <f t="shared" ref="AM72:AM84" si="147">SUM(AN72:AO72)</f>
        <v>2758.0879999999997</v>
      </c>
      <c r="AN72" s="113">
        <f t="shared" si="125"/>
        <v>858.08799999999985</v>
      </c>
      <c r="AO72" s="107">
        <f t="shared" ref="AO72:AO84" si="148">AO9</f>
        <v>1900</v>
      </c>
      <c r="AP72" s="106">
        <f t="shared" ref="AP72:AP84" si="149">SUM(AQ72:AR72)</f>
        <v>4372.7759999999998</v>
      </c>
      <c r="AQ72" s="113">
        <f t="shared" si="126"/>
        <v>951.77599999999995</v>
      </c>
      <c r="AR72" s="107">
        <f t="shared" ref="AR72:AR84" si="150">AR9</f>
        <v>3421</v>
      </c>
    </row>
    <row r="73" spans="2:44">
      <c r="B73" s="109" t="s">
        <v>114</v>
      </c>
      <c r="C73" s="106">
        <f t="shared" si="127"/>
        <v>2921.5</v>
      </c>
      <c r="D73" s="113">
        <f t="shared" si="115"/>
        <v>1621.5</v>
      </c>
      <c r="E73" s="107">
        <f t="shared" si="128"/>
        <v>1300</v>
      </c>
      <c r="F73" s="106">
        <f t="shared" si="129"/>
        <v>3946.6</v>
      </c>
      <c r="G73" s="113">
        <f t="shared" si="116"/>
        <v>1769.6</v>
      </c>
      <c r="H73" s="107">
        <f t="shared" si="130"/>
        <v>2177</v>
      </c>
      <c r="I73" s="106">
        <f t="shared" si="131"/>
        <v>6033.8</v>
      </c>
      <c r="J73" s="113">
        <f t="shared" si="117"/>
        <v>1962.8</v>
      </c>
      <c r="K73" s="107">
        <f t="shared" si="132"/>
        <v>4071</v>
      </c>
      <c r="M73" s="109" t="s">
        <v>114</v>
      </c>
      <c r="N73" s="106">
        <f t="shared" si="133"/>
        <v>2597.1999999999998</v>
      </c>
      <c r="O73" s="113">
        <f t="shared" si="118"/>
        <v>1297.2</v>
      </c>
      <c r="P73" s="107">
        <f t="shared" si="134"/>
        <v>1300</v>
      </c>
      <c r="Q73" s="106">
        <f t="shared" si="135"/>
        <v>3592.6800000000003</v>
      </c>
      <c r="R73" s="113">
        <f t="shared" si="119"/>
        <v>1415.68</v>
      </c>
      <c r="S73" s="107">
        <f t="shared" si="136"/>
        <v>2177</v>
      </c>
      <c r="T73" s="106">
        <f t="shared" si="137"/>
        <v>5641.24</v>
      </c>
      <c r="U73" s="113">
        <f t="shared" si="120"/>
        <v>1570.24</v>
      </c>
      <c r="V73" s="107">
        <f t="shared" si="138"/>
        <v>4071</v>
      </c>
      <c r="X73" s="109" t="s">
        <v>114</v>
      </c>
      <c r="Y73" s="106">
        <f t="shared" si="139"/>
        <v>2435.0500000000002</v>
      </c>
      <c r="Z73" s="113">
        <f t="shared" si="121"/>
        <v>1135.05</v>
      </c>
      <c r="AA73" s="107">
        <f t="shared" si="140"/>
        <v>1300</v>
      </c>
      <c r="AB73" s="106">
        <f t="shared" si="141"/>
        <v>3415.72</v>
      </c>
      <c r="AC73" s="113">
        <f t="shared" si="122"/>
        <v>1238.7199999999998</v>
      </c>
      <c r="AD73" s="107">
        <f t="shared" si="142"/>
        <v>2177</v>
      </c>
      <c r="AE73" s="106">
        <f t="shared" si="143"/>
        <v>5444.96</v>
      </c>
      <c r="AF73" s="113">
        <f t="shared" si="123"/>
        <v>1373.9599999999998</v>
      </c>
      <c r="AG73" s="107">
        <f t="shared" si="144"/>
        <v>4071</v>
      </c>
      <c r="AI73" s="109" t="s">
        <v>114</v>
      </c>
      <c r="AJ73" s="106">
        <f t="shared" si="145"/>
        <v>2208.04</v>
      </c>
      <c r="AK73" s="113">
        <f t="shared" si="124"/>
        <v>908.04</v>
      </c>
      <c r="AL73" s="107">
        <f t="shared" si="146"/>
        <v>1300</v>
      </c>
      <c r="AM73" s="106">
        <f t="shared" si="147"/>
        <v>3167.9760000000001</v>
      </c>
      <c r="AN73" s="113">
        <f t="shared" si="125"/>
        <v>990.976</v>
      </c>
      <c r="AO73" s="107">
        <f t="shared" si="148"/>
        <v>2177</v>
      </c>
      <c r="AP73" s="106">
        <f t="shared" si="149"/>
        <v>5170.1679999999997</v>
      </c>
      <c r="AQ73" s="113">
        <f t="shared" si="126"/>
        <v>1099.1679999999999</v>
      </c>
      <c r="AR73" s="107">
        <f t="shared" si="150"/>
        <v>4071</v>
      </c>
    </row>
    <row r="74" spans="2:44">
      <c r="B74" s="109" t="s">
        <v>115</v>
      </c>
      <c r="C74" s="106">
        <f t="shared" si="127"/>
        <v>3597.25</v>
      </c>
      <c r="D74" s="113">
        <f t="shared" si="115"/>
        <v>2057.25</v>
      </c>
      <c r="E74" s="107">
        <f t="shared" si="128"/>
        <v>1540</v>
      </c>
      <c r="F74" s="106">
        <f t="shared" si="129"/>
        <v>4783.8999999999996</v>
      </c>
      <c r="G74" s="113">
        <f t="shared" si="116"/>
        <v>2244.8999999999996</v>
      </c>
      <c r="H74" s="107">
        <f t="shared" si="130"/>
        <v>2539</v>
      </c>
      <c r="I74" s="106">
        <f t="shared" si="131"/>
        <v>7108.9</v>
      </c>
      <c r="J74" s="113">
        <f t="shared" si="117"/>
        <v>2489.8999999999996</v>
      </c>
      <c r="K74" s="107">
        <f t="shared" si="132"/>
        <v>4619</v>
      </c>
      <c r="M74" s="109" t="s">
        <v>115</v>
      </c>
      <c r="N74" s="106">
        <f t="shared" si="133"/>
        <v>3185.8</v>
      </c>
      <c r="O74" s="113">
        <f t="shared" si="118"/>
        <v>1645.8000000000002</v>
      </c>
      <c r="P74" s="107">
        <f t="shared" si="134"/>
        <v>1540</v>
      </c>
      <c r="Q74" s="106">
        <f t="shared" si="135"/>
        <v>4334.92</v>
      </c>
      <c r="R74" s="113">
        <f t="shared" si="119"/>
        <v>1795.92</v>
      </c>
      <c r="S74" s="107">
        <f t="shared" si="136"/>
        <v>2539</v>
      </c>
      <c r="T74" s="106">
        <f t="shared" si="137"/>
        <v>6610.92</v>
      </c>
      <c r="U74" s="113">
        <f t="shared" si="120"/>
        <v>1991.92</v>
      </c>
      <c r="V74" s="107">
        <f t="shared" si="138"/>
        <v>4619</v>
      </c>
      <c r="X74" s="109" t="s">
        <v>115</v>
      </c>
      <c r="Y74" s="106">
        <f t="shared" si="139"/>
        <v>2980.0749999999998</v>
      </c>
      <c r="Z74" s="113">
        <f t="shared" si="121"/>
        <v>1440.0749999999998</v>
      </c>
      <c r="AA74" s="107">
        <f t="shared" si="140"/>
        <v>1540</v>
      </c>
      <c r="AB74" s="106">
        <f t="shared" si="141"/>
        <v>4110.4299999999994</v>
      </c>
      <c r="AC74" s="113">
        <f t="shared" si="122"/>
        <v>1571.4299999999996</v>
      </c>
      <c r="AD74" s="107">
        <f t="shared" si="142"/>
        <v>2539</v>
      </c>
      <c r="AE74" s="106">
        <f t="shared" si="143"/>
        <v>6361.9299999999994</v>
      </c>
      <c r="AF74" s="113">
        <f t="shared" si="123"/>
        <v>1742.9299999999996</v>
      </c>
      <c r="AG74" s="107">
        <f t="shared" si="144"/>
        <v>4619</v>
      </c>
      <c r="AI74" s="109" t="s">
        <v>115</v>
      </c>
      <c r="AJ74" s="106">
        <f t="shared" si="145"/>
        <v>2692.06</v>
      </c>
      <c r="AK74" s="113">
        <f t="shared" si="124"/>
        <v>1152.06</v>
      </c>
      <c r="AL74" s="107">
        <f t="shared" si="146"/>
        <v>1540</v>
      </c>
      <c r="AM74" s="106">
        <f t="shared" si="147"/>
        <v>3796.1440000000002</v>
      </c>
      <c r="AN74" s="113">
        <f t="shared" si="125"/>
        <v>1257.144</v>
      </c>
      <c r="AO74" s="107">
        <f t="shared" si="148"/>
        <v>2539</v>
      </c>
      <c r="AP74" s="106">
        <f t="shared" si="149"/>
        <v>6013.3440000000001</v>
      </c>
      <c r="AQ74" s="113">
        <f t="shared" si="126"/>
        <v>1394.3440000000001</v>
      </c>
      <c r="AR74" s="107">
        <f t="shared" si="150"/>
        <v>4619</v>
      </c>
    </row>
    <row r="75" spans="2:44">
      <c r="B75" s="109" t="s">
        <v>116</v>
      </c>
      <c r="C75" s="106">
        <f t="shared" si="127"/>
        <v>4024.25</v>
      </c>
      <c r="D75" s="113">
        <f t="shared" si="115"/>
        <v>2420.25</v>
      </c>
      <c r="E75" s="107">
        <f t="shared" si="128"/>
        <v>1604</v>
      </c>
      <c r="F75" s="106">
        <f t="shared" si="129"/>
        <v>5232.1000000000004</v>
      </c>
      <c r="G75" s="113">
        <f t="shared" si="116"/>
        <v>2641.1</v>
      </c>
      <c r="H75" s="107">
        <f t="shared" si="130"/>
        <v>2591</v>
      </c>
      <c r="I75" s="106">
        <f t="shared" si="131"/>
        <v>7633.5</v>
      </c>
      <c r="J75" s="113">
        <f t="shared" si="117"/>
        <v>2929.5</v>
      </c>
      <c r="K75" s="107">
        <f t="shared" si="132"/>
        <v>4704</v>
      </c>
      <c r="M75" s="109" t="s">
        <v>116</v>
      </c>
      <c r="N75" s="106">
        <f t="shared" si="133"/>
        <v>3540.2000000000003</v>
      </c>
      <c r="O75" s="113">
        <f t="shared" si="118"/>
        <v>1936.2000000000003</v>
      </c>
      <c r="P75" s="107">
        <f t="shared" si="134"/>
        <v>1604</v>
      </c>
      <c r="Q75" s="106">
        <f t="shared" si="135"/>
        <v>4703.88</v>
      </c>
      <c r="R75" s="113">
        <f t="shared" si="119"/>
        <v>2112.88</v>
      </c>
      <c r="S75" s="107">
        <f t="shared" si="136"/>
        <v>2591</v>
      </c>
      <c r="T75" s="106">
        <f t="shared" si="137"/>
        <v>7047.6</v>
      </c>
      <c r="U75" s="113">
        <f t="shared" si="120"/>
        <v>2343.6</v>
      </c>
      <c r="V75" s="107">
        <f t="shared" si="138"/>
        <v>4704</v>
      </c>
      <c r="X75" s="109" t="s">
        <v>116</v>
      </c>
      <c r="Y75" s="106">
        <f t="shared" si="139"/>
        <v>3298.1749999999997</v>
      </c>
      <c r="Z75" s="113">
        <f t="shared" si="121"/>
        <v>1694.1749999999997</v>
      </c>
      <c r="AA75" s="107">
        <f t="shared" si="140"/>
        <v>1604</v>
      </c>
      <c r="AB75" s="106">
        <f t="shared" si="141"/>
        <v>4439.7699999999995</v>
      </c>
      <c r="AC75" s="113">
        <f t="shared" si="122"/>
        <v>1848.7699999999998</v>
      </c>
      <c r="AD75" s="107">
        <f t="shared" si="142"/>
        <v>2591</v>
      </c>
      <c r="AE75" s="106">
        <f t="shared" si="143"/>
        <v>6754.65</v>
      </c>
      <c r="AF75" s="113">
        <f t="shared" si="123"/>
        <v>2050.65</v>
      </c>
      <c r="AG75" s="107">
        <f t="shared" si="144"/>
        <v>4704</v>
      </c>
      <c r="AI75" s="109" t="s">
        <v>116</v>
      </c>
      <c r="AJ75" s="106">
        <f t="shared" si="145"/>
        <v>2959.34</v>
      </c>
      <c r="AK75" s="113">
        <f t="shared" si="124"/>
        <v>1355.3400000000001</v>
      </c>
      <c r="AL75" s="107">
        <f t="shared" si="146"/>
        <v>1604</v>
      </c>
      <c r="AM75" s="106">
        <f t="shared" si="147"/>
        <v>4070.0160000000001</v>
      </c>
      <c r="AN75" s="113">
        <f t="shared" si="125"/>
        <v>1479.0160000000001</v>
      </c>
      <c r="AO75" s="107">
        <f t="shared" si="148"/>
        <v>2591</v>
      </c>
      <c r="AP75" s="106">
        <f t="shared" si="149"/>
        <v>6344.5199999999995</v>
      </c>
      <c r="AQ75" s="113">
        <f t="shared" si="126"/>
        <v>1640.5199999999998</v>
      </c>
      <c r="AR75" s="107">
        <f t="shared" si="150"/>
        <v>4704</v>
      </c>
    </row>
    <row r="76" spans="2:44">
      <c r="B76" s="110" t="s">
        <v>117</v>
      </c>
      <c r="C76" s="106">
        <f t="shared" si="127"/>
        <v>4481.5</v>
      </c>
      <c r="D76" s="113">
        <f t="shared" si="115"/>
        <v>2734.5</v>
      </c>
      <c r="E76" s="107">
        <f t="shared" si="128"/>
        <v>1747</v>
      </c>
      <c r="F76" s="106">
        <f t="shared" si="129"/>
        <v>5837.7999999999993</v>
      </c>
      <c r="G76" s="113">
        <f t="shared" si="116"/>
        <v>2984.7999999999997</v>
      </c>
      <c r="H76" s="107">
        <f t="shared" si="130"/>
        <v>2853</v>
      </c>
      <c r="I76" s="106">
        <f t="shared" si="131"/>
        <v>8580.2999999999993</v>
      </c>
      <c r="J76" s="113">
        <f t="shared" si="117"/>
        <v>3310.2999999999997</v>
      </c>
      <c r="K76" s="107">
        <f t="shared" si="132"/>
        <v>5270</v>
      </c>
      <c r="M76" s="110" t="s">
        <v>117</v>
      </c>
      <c r="N76" s="106">
        <f t="shared" si="133"/>
        <v>3934.6000000000004</v>
      </c>
      <c r="O76" s="113">
        <f t="shared" si="118"/>
        <v>2187.6000000000004</v>
      </c>
      <c r="P76" s="107">
        <f t="shared" si="134"/>
        <v>1747</v>
      </c>
      <c r="Q76" s="106">
        <f t="shared" si="135"/>
        <v>5240.84</v>
      </c>
      <c r="R76" s="113">
        <f t="shared" si="119"/>
        <v>2387.84</v>
      </c>
      <c r="S76" s="107">
        <f t="shared" si="136"/>
        <v>2853</v>
      </c>
      <c r="T76" s="106">
        <f t="shared" si="137"/>
        <v>7918.24</v>
      </c>
      <c r="U76" s="113">
        <f t="shared" si="120"/>
        <v>2648.2400000000002</v>
      </c>
      <c r="V76" s="107">
        <f t="shared" si="138"/>
        <v>5270</v>
      </c>
      <c r="X76" s="110" t="s">
        <v>117</v>
      </c>
      <c r="Y76" s="106">
        <f t="shared" si="139"/>
        <v>3661.1499999999996</v>
      </c>
      <c r="Z76" s="113">
        <f t="shared" si="121"/>
        <v>1914.1499999999999</v>
      </c>
      <c r="AA76" s="107">
        <f t="shared" si="140"/>
        <v>1747</v>
      </c>
      <c r="AB76" s="106">
        <f t="shared" si="141"/>
        <v>4942.3599999999997</v>
      </c>
      <c r="AC76" s="113">
        <f t="shared" si="122"/>
        <v>2089.3599999999997</v>
      </c>
      <c r="AD76" s="107">
        <f t="shared" si="142"/>
        <v>2853</v>
      </c>
      <c r="AE76" s="106">
        <f t="shared" si="143"/>
        <v>7587.2099999999991</v>
      </c>
      <c r="AF76" s="113">
        <f t="shared" si="123"/>
        <v>2317.2099999999996</v>
      </c>
      <c r="AG76" s="107">
        <f t="shared" si="144"/>
        <v>5270</v>
      </c>
      <c r="AI76" s="110" t="s">
        <v>117</v>
      </c>
      <c r="AJ76" s="106">
        <f t="shared" si="145"/>
        <v>3278.3199999999997</v>
      </c>
      <c r="AK76" s="113">
        <f t="shared" si="124"/>
        <v>1531.32</v>
      </c>
      <c r="AL76" s="107">
        <f t="shared" si="146"/>
        <v>1747</v>
      </c>
      <c r="AM76" s="106">
        <f t="shared" si="147"/>
        <v>4524.4880000000003</v>
      </c>
      <c r="AN76" s="113">
        <f t="shared" si="125"/>
        <v>1671.4880000000001</v>
      </c>
      <c r="AO76" s="107">
        <f t="shared" si="148"/>
        <v>2853</v>
      </c>
      <c r="AP76" s="106">
        <f t="shared" si="149"/>
        <v>7123.768</v>
      </c>
      <c r="AQ76" s="113">
        <f t="shared" si="126"/>
        <v>1853.768</v>
      </c>
      <c r="AR76" s="107">
        <f t="shared" si="150"/>
        <v>5270</v>
      </c>
    </row>
    <row r="77" spans="2:44">
      <c r="B77" s="109" t="s">
        <v>118</v>
      </c>
      <c r="C77" s="106">
        <f t="shared" si="127"/>
        <v>5270</v>
      </c>
      <c r="D77" s="113">
        <f t="shared" si="115"/>
        <v>3315</v>
      </c>
      <c r="E77" s="107">
        <f t="shared" si="128"/>
        <v>1955</v>
      </c>
      <c r="F77" s="106">
        <f t="shared" si="129"/>
        <v>6853.2999999999993</v>
      </c>
      <c r="G77" s="113">
        <f t="shared" si="116"/>
        <v>3618.2999999999997</v>
      </c>
      <c r="H77" s="107">
        <f t="shared" si="130"/>
        <v>3235</v>
      </c>
      <c r="I77" s="106">
        <f t="shared" si="131"/>
        <v>9835.1</v>
      </c>
      <c r="J77" s="113">
        <f t="shared" si="117"/>
        <v>4013.1</v>
      </c>
      <c r="K77" s="107">
        <f t="shared" si="132"/>
        <v>5822</v>
      </c>
      <c r="M77" s="109" t="s">
        <v>118</v>
      </c>
      <c r="N77" s="106">
        <f t="shared" si="133"/>
        <v>4607</v>
      </c>
      <c r="O77" s="113">
        <f t="shared" si="118"/>
        <v>2652</v>
      </c>
      <c r="P77" s="107">
        <f t="shared" si="134"/>
        <v>1955</v>
      </c>
      <c r="Q77" s="106">
        <f t="shared" si="135"/>
        <v>6129.6399999999994</v>
      </c>
      <c r="R77" s="113">
        <f t="shared" si="119"/>
        <v>2894.64</v>
      </c>
      <c r="S77" s="107">
        <f t="shared" si="136"/>
        <v>3235</v>
      </c>
      <c r="T77" s="106">
        <f t="shared" si="137"/>
        <v>9032.48</v>
      </c>
      <c r="U77" s="113">
        <f t="shared" si="120"/>
        <v>3210.48</v>
      </c>
      <c r="V77" s="107">
        <f t="shared" si="138"/>
        <v>5822</v>
      </c>
      <c r="X77" s="109" t="s">
        <v>118</v>
      </c>
      <c r="Y77" s="106">
        <f t="shared" si="139"/>
        <v>4275.5</v>
      </c>
      <c r="Z77" s="113">
        <f t="shared" si="121"/>
        <v>2320.5</v>
      </c>
      <c r="AA77" s="107">
        <f t="shared" si="140"/>
        <v>1955</v>
      </c>
      <c r="AB77" s="106">
        <f t="shared" si="141"/>
        <v>5767.8099999999995</v>
      </c>
      <c r="AC77" s="113">
        <f t="shared" si="122"/>
        <v>2532.8099999999995</v>
      </c>
      <c r="AD77" s="107">
        <f t="shared" si="142"/>
        <v>3235</v>
      </c>
      <c r="AE77" s="106">
        <f t="shared" si="143"/>
        <v>8631.17</v>
      </c>
      <c r="AF77" s="113">
        <f t="shared" si="123"/>
        <v>2809.1699999999996</v>
      </c>
      <c r="AG77" s="107">
        <f t="shared" si="144"/>
        <v>5822</v>
      </c>
      <c r="AI77" s="109" t="s">
        <v>118</v>
      </c>
      <c r="AJ77" s="106">
        <f t="shared" si="145"/>
        <v>3811.3999999999996</v>
      </c>
      <c r="AK77" s="113">
        <f t="shared" si="124"/>
        <v>1856.3999999999999</v>
      </c>
      <c r="AL77" s="107">
        <f t="shared" si="146"/>
        <v>1955</v>
      </c>
      <c r="AM77" s="106">
        <f t="shared" si="147"/>
        <v>5261.2479999999996</v>
      </c>
      <c r="AN77" s="113">
        <f t="shared" si="125"/>
        <v>2026.2479999999998</v>
      </c>
      <c r="AO77" s="107">
        <f t="shared" si="148"/>
        <v>3235</v>
      </c>
      <c r="AP77" s="106">
        <f t="shared" si="149"/>
        <v>8069.3359999999993</v>
      </c>
      <c r="AQ77" s="113">
        <f t="shared" si="126"/>
        <v>2247.3359999999998</v>
      </c>
      <c r="AR77" s="107">
        <f t="shared" si="150"/>
        <v>5822</v>
      </c>
    </row>
    <row r="78" spans="2:44">
      <c r="B78" s="109" t="s">
        <v>119</v>
      </c>
      <c r="C78" s="106">
        <f t="shared" si="127"/>
        <v>6418.75</v>
      </c>
      <c r="D78" s="113">
        <f t="shared" si="115"/>
        <v>4113.75</v>
      </c>
      <c r="E78" s="107">
        <f t="shared" si="128"/>
        <v>2305</v>
      </c>
      <c r="F78" s="106">
        <f t="shared" si="129"/>
        <v>8165.7999999999993</v>
      </c>
      <c r="G78" s="113">
        <f t="shared" si="116"/>
        <v>4489.7999999999993</v>
      </c>
      <c r="H78" s="107">
        <f t="shared" si="130"/>
        <v>3676</v>
      </c>
      <c r="I78" s="106">
        <f t="shared" si="131"/>
        <v>11566.8</v>
      </c>
      <c r="J78" s="113">
        <f t="shared" si="117"/>
        <v>4979.7999999999993</v>
      </c>
      <c r="K78" s="107">
        <f t="shared" si="132"/>
        <v>6587</v>
      </c>
      <c r="M78" s="109" t="s">
        <v>119</v>
      </c>
      <c r="N78" s="106">
        <f t="shared" si="133"/>
        <v>5596</v>
      </c>
      <c r="O78" s="113">
        <f t="shared" si="118"/>
        <v>3291</v>
      </c>
      <c r="P78" s="107">
        <f t="shared" si="134"/>
        <v>2305</v>
      </c>
      <c r="Q78" s="106">
        <f t="shared" si="135"/>
        <v>7267.84</v>
      </c>
      <c r="R78" s="113">
        <f t="shared" si="119"/>
        <v>3591.84</v>
      </c>
      <c r="S78" s="107">
        <f t="shared" si="136"/>
        <v>3676</v>
      </c>
      <c r="T78" s="106">
        <f t="shared" si="137"/>
        <v>10570.84</v>
      </c>
      <c r="U78" s="113">
        <f t="shared" si="120"/>
        <v>3983.84</v>
      </c>
      <c r="V78" s="107">
        <f t="shared" si="138"/>
        <v>6587</v>
      </c>
      <c r="X78" s="109" t="s">
        <v>119</v>
      </c>
      <c r="Y78" s="106">
        <f t="shared" si="139"/>
        <v>5184.625</v>
      </c>
      <c r="Z78" s="113">
        <f t="shared" si="121"/>
        <v>2879.6249999999995</v>
      </c>
      <c r="AA78" s="107">
        <f t="shared" si="140"/>
        <v>2305</v>
      </c>
      <c r="AB78" s="106">
        <f t="shared" si="141"/>
        <v>6818.8599999999988</v>
      </c>
      <c r="AC78" s="113">
        <f t="shared" si="122"/>
        <v>3142.8599999999992</v>
      </c>
      <c r="AD78" s="107">
        <f t="shared" si="142"/>
        <v>3676</v>
      </c>
      <c r="AE78" s="106">
        <f t="shared" si="143"/>
        <v>10072.859999999999</v>
      </c>
      <c r="AF78" s="113">
        <f t="shared" si="123"/>
        <v>3485.8599999999992</v>
      </c>
      <c r="AG78" s="107">
        <f t="shared" si="144"/>
        <v>6587</v>
      </c>
      <c r="AI78" s="109" t="s">
        <v>119</v>
      </c>
      <c r="AJ78" s="106">
        <f t="shared" si="145"/>
        <v>4608.7</v>
      </c>
      <c r="AK78" s="113">
        <f t="shared" si="124"/>
        <v>2303.6999999999998</v>
      </c>
      <c r="AL78" s="107">
        <f t="shared" si="146"/>
        <v>2305</v>
      </c>
      <c r="AM78" s="106">
        <f t="shared" si="147"/>
        <v>6190.2880000000005</v>
      </c>
      <c r="AN78" s="113">
        <f t="shared" si="125"/>
        <v>2514.288</v>
      </c>
      <c r="AO78" s="107">
        <f t="shared" si="148"/>
        <v>3676</v>
      </c>
      <c r="AP78" s="106">
        <f t="shared" si="149"/>
        <v>9375.6880000000001</v>
      </c>
      <c r="AQ78" s="113">
        <f t="shared" si="126"/>
        <v>2788.6880000000001</v>
      </c>
      <c r="AR78" s="107">
        <f t="shared" si="150"/>
        <v>6587</v>
      </c>
    </row>
    <row r="79" spans="2:44">
      <c r="B79" s="109" t="s">
        <v>120</v>
      </c>
      <c r="C79" s="106">
        <f t="shared" si="127"/>
        <v>7752.75</v>
      </c>
      <c r="D79" s="113">
        <f t="shared" si="115"/>
        <v>5202.75</v>
      </c>
      <c r="E79" s="107">
        <f t="shared" si="128"/>
        <v>2550</v>
      </c>
      <c r="F79" s="106">
        <f t="shared" si="129"/>
        <v>10075.4</v>
      </c>
      <c r="G79" s="113">
        <f t="shared" si="116"/>
        <v>5678.4</v>
      </c>
      <c r="H79" s="107">
        <f t="shared" si="130"/>
        <v>4397</v>
      </c>
      <c r="I79" s="106">
        <f t="shared" si="131"/>
        <v>14126.9</v>
      </c>
      <c r="J79" s="113">
        <f t="shared" si="117"/>
        <v>6297.9</v>
      </c>
      <c r="K79" s="107">
        <f t="shared" si="132"/>
        <v>7829</v>
      </c>
      <c r="M79" s="109" t="s">
        <v>120</v>
      </c>
      <c r="N79" s="106">
        <f t="shared" si="133"/>
        <v>6712.2000000000007</v>
      </c>
      <c r="O79" s="113">
        <f t="shared" si="118"/>
        <v>4162.2000000000007</v>
      </c>
      <c r="P79" s="107">
        <f t="shared" si="134"/>
        <v>2550</v>
      </c>
      <c r="Q79" s="106">
        <f t="shared" si="135"/>
        <v>8939.7200000000012</v>
      </c>
      <c r="R79" s="113">
        <f t="shared" si="119"/>
        <v>4542.72</v>
      </c>
      <c r="S79" s="107">
        <f t="shared" si="136"/>
        <v>4397</v>
      </c>
      <c r="T79" s="106">
        <f t="shared" si="137"/>
        <v>12867.32</v>
      </c>
      <c r="U79" s="113">
        <f t="shared" si="120"/>
        <v>5038.32</v>
      </c>
      <c r="V79" s="107">
        <f t="shared" si="138"/>
        <v>7829</v>
      </c>
      <c r="X79" s="109" t="s">
        <v>120</v>
      </c>
      <c r="Y79" s="106">
        <f t="shared" si="139"/>
        <v>6191.9249999999993</v>
      </c>
      <c r="Z79" s="113">
        <f t="shared" si="121"/>
        <v>3641.9249999999997</v>
      </c>
      <c r="AA79" s="107">
        <f t="shared" si="140"/>
        <v>2550</v>
      </c>
      <c r="AB79" s="106">
        <f t="shared" si="141"/>
        <v>8371.8799999999992</v>
      </c>
      <c r="AC79" s="113">
        <f t="shared" si="122"/>
        <v>3974.8799999999997</v>
      </c>
      <c r="AD79" s="107">
        <f t="shared" si="142"/>
        <v>4397</v>
      </c>
      <c r="AE79" s="106">
        <f t="shared" si="143"/>
        <v>12237.529999999999</v>
      </c>
      <c r="AF79" s="113">
        <f t="shared" si="123"/>
        <v>4408.53</v>
      </c>
      <c r="AG79" s="107">
        <f t="shared" si="144"/>
        <v>7829</v>
      </c>
      <c r="AI79" s="109" t="s">
        <v>120</v>
      </c>
      <c r="AJ79" s="106">
        <f t="shared" si="145"/>
        <v>5463.54</v>
      </c>
      <c r="AK79" s="113">
        <f t="shared" si="124"/>
        <v>2913.54</v>
      </c>
      <c r="AL79" s="107">
        <f t="shared" si="146"/>
        <v>2550</v>
      </c>
      <c r="AM79" s="106">
        <f t="shared" si="147"/>
        <v>7576.9040000000005</v>
      </c>
      <c r="AN79" s="113">
        <f t="shared" si="125"/>
        <v>3179.904</v>
      </c>
      <c r="AO79" s="107">
        <f t="shared" si="148"/>
        <v>4397</v>
      </c>
      <c r="AP79" s="106">
        <f t="shared" si="149"/>
        <v>11355.824000000001</v>
      </c>
      <c r="AQ79" s="113">
        <f t="shared" si="126"/>
        <v>3526.8239999999996</v>
      </c>
      <c r="AR79" s="107">
        <f t="shared" si="150"/>
        <v>7829</v>
      </c>
    </row>
    <row r="80" spans="2:44">
      <c r="B80" s="110" t="s">
        <v>121</v>
      </c>
      <c r="C80" s="106">
        <f t="shared" si="127"/>
        <v>8720.25</v>
      </c>
      <c r="D80" s="113">
        <f t="shared" si="115"/>
        <v>6170.25</v>
      </c>
      <c r="E80" s="107">
        <f t="shared" si="128"/>
        <v>2550</v>
      </c>
      <c r="F80" s="106">
        <f t="shared" si="129"/>
        <v>11239.7</v>
      </c>
      <c r="G80" s="113">
        <f t="shared" si="116"/>
        <v>6734.7</v>
      </c>
      <c r="H80" s="107">
        <f t="shared" si="130"/>
        <v>4505</v>
      </c>
      <c r="I80" s="106">
        <f t="shared" si="131"/>
        <v>15853.7</v>
      </c>
      <c r="J80" s="113">
        <f t="shared" si="117"/>
        <v>7469.7</v>
      </c>
      <c r="K80" s="107">
        <f t="shared" si="132"/>
        <v>8384</v>
      </c>
      <c r="M80" s="110" t="s">
        <v>121</v>
      </c>
      <c r="N80" s="106">
        <f t="shared" si="133"/>
        <v>7486.2000000000007</v>
      </c>
      <c r="O80" s="113">
        <f t="shared" si="118"/>
        <v>4936.2000000000007</v>
      </c>
      <c r="P80" s="107">
        <f t="shared" si="134"/>
        <v>2550</v>
      </c>
      <c r="Q80" s="106">
        <f t="shared" si="135"/>
        <v>9892.76</v>
      </c>
      <c r="R80" s="113">
        <f t="shared" si="119"/>
        <v>5387.76</v>
      </c>
      <c r="S80" s="107">
        <f t="shared" si="136"/>
        <v>4505</v>
      </c>
      <c r="T80" s="106">
        <f t="shared" si="137"/>
        <v>14359.76</v>
      </c>
      <c r="U80" s="113">
        <f t="shared" si="120"/>
        <v>5975.76</v>
      </c>
      <c r="V80" s="107">
        <f t="shared" si="138"/>
        <v>8384</v>
      </c>
      <c r="X80" s="110" t="s">
        <v>121</v>
      </c>
      <c r="Y80" s="106">
        <f t="shared" si="139"/>
        <v>6869.1749999999993</v>
      </c>
      <c r="Z80" s="113">
        <f t="shared" si="121"/>
        <v>4319.1749999999993</v>
      </c>
      <c r="AA80" s="107">
        <f t="shared" si="140"/>
        <v>2550</v>
      </c>
      <c r="AB80" s="106">
        <f t="shared" si="141"/>
        <v>9219.2900000000009</v>
      </c>
      <c r="AC80" s="113">
        <f t="shared" si="122"/>
        <v>4714.29</v>
      </c>
      <c r="AD80" s="107">
        <f t="shared" si="142"/>
        <v>4505</v>
      </c>
      <c r="AE80" s="106">
        <f t="shared" si="143"/>
        <v>13612.79</v>
      </c>
      <c r="AF80" s="113">
        <f t="shared" si="123"/>
        <v>5228.79</v>
      </c>
      <c r="AG80" s="107">
        <f t="shared" si="144"/>
        <v>8384</v>
      </c>
      <c r="AI80" s="110" t="s">
        <v>121</v>
      </c>
      <c r="AJ80" s="106">
        <f t="shared" si="145"/>
        <v>6005.34</v>
      </c>
      <c r="AK80" s="113">
        <f t="shared" si="124"/>
        <v>3455.34</v>
      </c>
      <c r="AL80" s="107">
        <f t="shared" si="146"/>
        <v>2550</v>
      </c>
      <c r="AM80" s="106">
        <f t="shared" si="147"/>
        <v>8276.4320000000007</v>
      </c>
      <c r="AN80" s="113">
        <f t="shared" si="125"/>
        <v>3771.4319999999998</v>
      </c>
      <c r="AO80" s="107">
        <f t="shared" si="148"/>
        <v>4505</v>
      </c>
      <c r="AP80" s="106">
        <f t="shared" si="149"/>
        <v>12567.031999999999</v>
      </c>
      <c r="AQ80" s="113">
        <f t="shared" si="126"/>
        <v>4183.0320000000002</v>
      </c>
      <c r="AR80" s="107">
        <f t="shared" si="150"/>
        <v>8384</v>
      </c>
    </row>
    <row r="81" spans="2:44">
      <c r="B81" s="109" t="s">
        <v>122</v>
      </c>
      <c r="C81" s="106">
        <f t="shared" si="127"/>
        <v>12228.75</v>
      </c>
      <c r="D81" s="113">
        <f t="shared" si="115"/>
        <v>9678.75</v>
      </c>
      <c r="E81" s="107">
        <f t="shared" si="128"/>
        <v>2550</v>
      </c>
      <c r="F81" s="106">
        <f t="shared" si="129"/>
        <v>16514.400000000001</v>
      </c>
      <c r="G81" s="113">
        <f t="shared" si="116"/>
        <v>10564.4</v>
      </c>
      <c r="H81" s="107">
        <f t="shared" si="130"/>
        <v>5950</v>
      </c>
      <c r="I81" s="106">
        <f t="shared" si="131"/>
        <v>22683.3</v>
      </c>
      <c r="J81" s="113">
        <f t="shared" si="117"/>
        <v>11717.3</v>
      </c>
      <c r="K81" s="107">
        <f t="shared" si="132"/>
        <v>10966</v>
      </c>
      <c r="M81" s="109" t="s">
        <v>122</v>
      </c>
      <c r="N81" s="106">
        <f t="shared" si="133"/>
        <v>10293</v>
      </c>
      <c r="O81" s="113">
        <f t="shared" si="118"/>
        <v>7743</v>
      </c>
      <c r="P81" s="107">
        <f t="shared" si="134"/>
        <v>2550</v>
      </c>
      <c r="Q81" s="106">
        <f t="shared" si="135"/>
        <v>14401.52</v>
      </c>
      <c r="R81" s="113">
        <f t="shared" si="119"/>
        <v>8451.52</v>
      </c>
      <c r="S81" s="107">
        <f t="shared" si="136"/>
        <v>5950</v>
      </c>
      <c r="T81" s="106">
        <f t="shared" si="137"/>
        <v>20339.84</v>
      </c>
      <c r="U81" s="113">
        <f t="shared" si="120"/>
        <v>9373.84</v>
      </c>
      <c r="V81" s="107">
        <f t="shared" si="138"/>
        <v>10966</v>
      </c>
      <c r="X81" s="109" t="s">
        <v>122</v>
      </c>
      <c r="Y81" s="106">
        <f t="shared" si="139"/>
        <v>9325.125</v>
      </c>
      <c r="Z81" s="113">
        <f t="shared" si="121"/>
        <v>6775.125</v>
      </c>
      <c r="AA81" s="107">
        <f t="shared" si="140"/>
        <v>2550</v>
      </c>
      <c r="AB81" s="106">
        <f t="shared" si="141"/>
        <v>13345.079999999998</v>
      </c>
      <c r="AC81" s="113">
        <f t="shared" si="122"/>
        <v>7395.079999999999</v>
      </c>
      <c r="AD81" s="107">
        <f t="shared" si="142"/>
        <v>5950</v>
      </c>
      <c r="AE81" s="106">
        <f t="shared" si="143"/>
        <v>19168.11</v>
      </c>
      <c r="AF81" s="113">
        <f t="shared" si="123"/>
        <v>8202.1099999999988</v>
      </c>
      <c r="AG81" s="107">
        <f t="shared" si="144"/>
        <v>10966</v>
      </c>
      <c r="AI81" s="109" t="s">
        <v>122</v>
      </c>
      <c r="AJ81" s="106">
        <f t="shared" si="145"/>
        <v>7970.0999999999995</v>
      </c>
      <c r="AK81" s="113">
        <f t="shared" si="124"/>
        <v>5420.0999999999995</v>
      </c>
      <c r="AL81" s="107">
        <f t="shared" si="146"/>
        <v>2550</v>
      </c>
      <c r="AM81" s="106">
        <f t="shared" si="147"/>
        <v>11866.064</v>
      </c>
      <c r="AN81" s="113">
        <f t="shared" si="125"/>
        <v>5916.0640000000003</v>
      </c>
      <c r="AO81" s="107">
        <f t="shared" si="148"/>
        <v>5950</v>
      </c>
      <c r="AP81" s="106">
        <f t="shared" si="149"/>
        <v>17527.688000000002</v>
      </c>
      <c r="AQ81" s="113">
        <f t="shared" si="126"/>
        <v>6561.6880000000001</v>
      </c>
      <c r="AR81" s="107">
        <f t="shared" si="150"/>
        <v>10966</v>
      </c>
    </row>
    <row r="82" spans="2:44">
      <c r="B82" s="109" t="s">
        <v>123</v>
      </c>
      <c r="C82" s="106">
        <f t="shared" si="127"/>
        <v>17068.5</v>
      </c>
      <c r="D82" s="113">
        <f t="shared" si="115"/>
        <v>14518.5</v>
      </c>
      <c r="E82" s="107">
        <f t="shared" si="128"/>
        <v>2550</v>
      </c>
      <c r="F82" s="106">
        <f t="shared" si="129"/>
        <v>21796.6</v>
      </c>
      <c r="G82" s="113">
        <f t="shared" si="116"/>
        <v>15846.599999999999</v>
      </c>
      <c r="H82" s="107">
        <f t="shared" si="130"/>
        <v>5950</v>
      </c>
      <c r="I82" s="106">
        <f t="shared" si="131"/>
        <v>29418.6</v>
      </c>
      <c r="J82" s="113">
        <f t="shared" si="117"/>
        <v>17575.599999999999</v>
      </c>
      <c r="K82" s="107">
        <f t="shared" si="132"/>
        <v>11843</v>
      </c>
      <c r="M82" s="109" t="s">
        <v>123</v>
      </c>
      <c r="N82" s="106">
        <f t="shared" si="133"/>
        <v>14164.800000000001</v>
      </c>
      <c r="O82" s="113">
        <f t="shared" si="118"/>
        <v>11614.800000000001</v>
      </c>
      <c r="P82" s="107">
        <f t="shared" si="134"/>
        <v>2550</v>
      </c>
      <c r="Q82" s="106">
        <f t="shared" si="135"/>
        <v>18627.28</v>
      </c>
      <c r="R82" s="113">
        <f t="shared" si="119"/>
        <v>12677.28</v>
      </c>
      <c r="S82" s="107">
        <f t="shared" si="136"/>
        <v>5950</v>
      </c>
      <c r="T82" s="106">
        <f t="shared" si="137"/>
        <v>25903.48</v>
      </c>
      <c r="U82" s="113">
        <f t="shared" si="120"/>
        <v>14060.48</v>
      </c>
      <c r="V82" s="107">
        <f t="shared" si="138"/>
        <v>11843</v>
      </c>
      <c r="X82" s="109" t="s">
        <v>123</v>
      </c>
      <c r="Y82" s="106">
        <f t="shared" si="139"/>
        <v>12712.949999999999</v>
      </c>
      <c r="Z82" s="113">
        <f t="shared" si="121"/>
        <v>10162.949999999999</v>
      </c>
      <c r="AA82" s="107">
        <f t="shared" si="140"/>
        <v>2550</v>
      </c>
      <c r="AB82" s="106">
        <f t="shared" si="141"/>
        <v>17042.62</v>
      </c>
      <c r="AC82" s="113">
        <f t="shared" si="122"/>
        <v>11092.619999999999</v>
      </c>
      <c r="AD82" s="107">
        <f t="shared" si="142"/>
        <v>5950</v>
      </c>
      <c r="AE82" s="106">
        <f t="shared" si="143"/>
        <v>24145.919999999998</v>
      </c>
      <c r="AF82" s="113">
        <f t="shared" si="123"/>
        <v>12302.919999999998</v>
      </c>
      <c r="AG82" s="107">
        <f t="shared" si="144"/>
        <v>11843</v>
      </c>
      <c r="AI82" s="109" t="s">
        <v>123</v>
      </c>
      <c r="AJ82" s="106">
        <f t="shared" si="145"/>
        <v>10680.36</v>
      </c>
      <c r="AK82" s="113">
        <f t="shared" si="124"/>
        <v>8130.36</v>
      </c>
      <c r="AL82" s="107">
        <f t="shared" si="146"/>
        <v>2550</v>
      </c>
      <c r="AM82" s="106">
        <f t="shared" si="147"/>
        <v>14824.096</v>
      </c>
      <c r="AN82" s="113">
        <f t="shared" si="125"/>
        <v>8874.0959999999995</v>
      </c>
      <c r="AO82" s="107">
        <f t="shared" si="148"/>
        <v>5950</v>
      </c>
      <c r="AP82" s="106">
        <f t="shared" si="149"/>
        <v>21685.335999999999</v>
      </c>
      <c r="AQ82" s="113">
        <f t="shared" si="126"/>
        <v>9842.3359999999993</v>
      </c>
      <c r="AR82" s="107">
        <f t="shared" si="150"/>
        <v>11843</v>
      </c>
    </row>
    <row r="83" spans="2:44">
      <c r="B83" s="109" t="s">
        <v>124</v>
      </c>
      <c r="C83" s="106">
        <f t="shared" si="127"/>
        <v>21907.5</v>
      </c>
      <c r="D83" s="113">
        <f t="shared" si="115"/>
        <v>19357.5</v>
      </c>
      <c r="E83" s="107">
        <f t="shared" si="128"/>
        <v>2550</v>
      </c>
      <c r="F83" s="106">
        <f t="shared" si="129"/>
        <v>27078.1</v>
      </c>
      <c r="G83" s="113">
        <f t="shared" si="116"/>
        <v>21128.1</v>
      </c>
      <c r="H83" s="107">
        <f t="shared" si="130"/>
        <v>5950</v>
      </c>
      <c r="I83" s="106">
        <f t="shared" si="131"/>
        <v>35821.599999999999</v>
      </c>
      <c r="J83" s="113">
        <f t="shared" si="117"/>
        <v>23434.6</v>
      </c>
      <c r="K83" s="107">
        <f t="shared" si="132"/>
        <v>12387</v>
      </c>
      <c r="M83" s="109" t="s">
        <v>124</v>
      </c>
      <c r="N83" s="106">
        <f t="shared" si="133"/>
        <v>18036</v>
      </c>
      <c r="O83" s="113">
        <f t="shared" si="118"/>
        <v>15486</v>
      </c>
      <c r="P83" s="107">
        <f t="shared" si="134"/>
        <v>2550</v>
      </c>
      <c r="Q83" s="106">
        <f t="shared" si="135"/>
        <v>22852.48</v>
      </c>
      <c r="R83" s="113">
        <f t="shared" si="119"/>
        <v>16902.48</v>
      </c>
      <c r="S83" s="107">
        <f t="shared" si="136"/>
        <v>5950</v>
      </c>
      <c r="T83" s="106">
        <f t="shared" si="137"/>
        <v>31134.68</v>
      </c>
      <c r="U83" s="113">
        <f t="shared" si="120"/>
        <v>18747.68</v>
      </c>
      <c r="V83" s="107">
        <f t="shared" si="138"/>
        <v>12387</v>
      </c>
      <c r="X83" s="109" t="s">
        <v>124</v>
      </c>
      <c r="Y83" s="106">
        <f t="shared" si="139"/>
        <v>16100.25</v>
      </c>
      <c r="Z83" s="113">
        <f t="shared" si="121"/>
        <v>13550.25</v>
      </c>
      <c r="AA83" s="107">
        <f t="shared" si="140"/>
        <v>2550</v>
      </c>
      <c r="AB83" s="106">
        <f t="shared" si="141"/>
        <v>20739.669999999998</v>
      </c>
      <c r="AC83" s="113">
        <f t="shared" si="122"/>
        <v>14789.669999999998</v>
      </c>
      <c r="AD83" s="107">
        <f t="shared" si="142"/>
        <v>5950</v>
      </c>
      <c r="AE83" s="106">
        <f t="shared" si="143"/>
        <v>28791.219999999998</v>
      </c>
      <c r="AF83" s="113">
        <f t="shared" si="123"/>
        <v>16404.219999999998</v>
      </c>
      <c r="AG83" s="107">
        <f t="shared" si="144"/>
        <v>12387</v>
      </c>
      <c r="AI83" s="109" t="s">
        <v>124</v>
      </c>
      <c r="AJ83" s="106">
        <f t="shared" si="145"/>
        <v>13390.199999999999</v>
      </c>
      <c r="AK83" s="113">
        <f t="shared" si="124"/>
        <v>10840.199999999999</v>
      </c>
      <c r="AL83" s="107">
        <f t="shared" si="146"/>
        <v>2550</v>
      </c>
      <c r="AM83" s="106">
        <f t="shared" si="147"/>
        <v>17781.735999999997</v>
      </c>
      <c r="AN83" s="113">
        <f t="shared" si="125"/>
        <v>11831.735999999999</v>
      </c>
      <c r="AO83" s="107">
        <f t="shared" si="148"/>
        <v>5950</v>
      </c>
      <c r="AP83" s="106">
        <f t="shared" si="149"/>
        <v>25510.376</v>
      </c>
      <c r="AQ83" s="113">
        <f t="shared" si="126"/>
        <v>13123.376</v>
      </c>
      <c r="AR83" s="107">
        <f t="shared" si="150"/>
        <v>12387</v>
      </c>
    </row>
    <row r="84" spans="2:44">
      <c r="B84" s="109" t="s">
        <v>125</v>
      </c>
      <c r="C84" s="106">
        <f t="shared" si="127"/>
        <v>29166.75</v>
      </c>
      <c r="D84" s="113">
        <f t="shared" si="115"/>
        <v>26616.75</v>
      </c>
      <c r="E84" s="107">
        <f t="shared" si="128"/>
        <v>2550</v>
      </c>
      <c r="F84" s="106">
        <f t="shared" si="129"/>
        <v>35001.399999999994</v>
      </c>
      <c r="G84" s="113">
        <f t="shared" si="116"/>
        <v>29051.399999999998</v>
      </c>
      <c r="H84" s="107">
        <f t="shared" si="130"/>
        <v>5950</v>
      </c>
      <c r="I84" s="106">
        <f t="shared" si="131"/>
        <v>44608.7</v>
      </c>
      <c r="J84" s="113">
        <f t="shared" si="117"/>
        <v>32221.699999999997</v>
      </c>
      <c r="K84" s="107">
        <f t="shared" si="132"/>
        <v>12387</v>
      </c>
      <c r="M84" s="109" t="s">
        <v>125</v>
      </c>
      <c r="N84" s="106">
        <f t="shared" si="133"/>
        <v>23843.4</v>
      </c>
      <c r="O84" s="113">
        <f t="shared" si="118"/>
        <v>21293.4</v>
      </c>
      <c r="P84" s="107">
        <f t="shared" si="134"/>
        <v>2550</v>
      </c>
      <c r="Q84" s="106">
        <f t="shared" si="135"/>
        <v>29191.119999999999</v>
      </c>
      <c r="R84" s="113">
        <f t="shared" si="119"/>
        <v>23241.119999999999</v>
      </c>
      <c r="S84" s="107">
        <f t="shared" si="136"/>
        <v>5950</v>
      </c>
      <c r="T84" s="106">
        <f t="shared" si="137"/>
        <v>38164.36</v>
      </c>
      <c r="U84" s="113">
        <f t="shared" si="120"/>
        <v>25777.360000000001</v>
      </c>
      <c r="V84" s="107">
        <f t="shared" si="138"/>
        <v>12387</v>
      </c>
      <c r="X84" s="109" t="s">
        <v>125</v>
      </c>
      <c r="Y84" s="106">
        <f t="shared" si="139"/>
        <v>21181.724999999999</v>
      </c>
      <c r="Z84" s="113">
        <f t="shared" si="121"/>
        <v>18631.724999999999</v>
      </c>
      <c r="AA84" s="107">
        <f t="shared" si="140"/>
        <v>2550</v>
      </c>
      <c r="AB84" s="106">
        <f t="shared" si="141"/>
        <v>26285.979999999996</v>
      </c>
      <c r="AC84" s="113">
        <f t="shared" si="122"/>
        <v>20335.979999999996</v>
      </c>
      <c r="AD84" s="107">
        <f t="shared" si="142"/>
        <v>5950</v>
      </c>
      <c r="AE84" s="106">
        <f t="shared" si="143"/>
        <v>34942.189999999995</v>
      </c>
      <c r="AF84" s="113">
        <f t="shared" si="123"/>
        <v>22555.189999999995</v>
      </c>
      <c r="AG84" s="107">
        <f t="shared" si="144"/>
        <v>12387</v>
      </c>
      <c r="AI84" s="109" t="s">
        <v>125</v>
      </c>
      <c r="AJ84" s="106">
        <f t="shared" si="145"/>
        <v>17455.38</v>
      </c>
      <c r="AK84" s="113">
        <f t="shared" si="124"/>
        <v>14905.380000000001</v>
      </c>
      <c r="AL84" s="107">
        <f t="shared" si="146"/>
        <v>2550</v>
      </c>
      <c r="AM84" s="106">
        <f t="shared" si="147"/>
        <v>22218.784</v>
      </c>
      <c r="AN84" s="113">
        <f t="shared" si="125"/>
        <v>16268.783999999998</v>
      </c>
      <c r="AO84" s="107">
        <f t="shared" si="148"/>
        <v>5950</v>
      </c>
      <c r="AP84" s="106">
        <f t="shared" si="149"/>
        <v>30431.151999999998</v>
      </c>
      <c r="AQ84" s="113">
        <f t="shared" si="126"/>
        <v>18044.151999999998</v>
      </c>
      <c r="AR84" s="107">
        <f t="shared" si="150"/>
        <v>12387</v>
      </c>
    </row>
    <row r="86" spans="2:44">
      <c r="C86" s="108">
        <f>SUM(C92:C105)</f>
        <v>115422.05000000002</v>
      </c>
      <c r="D86" s="108">
        <f t="shared" ref="D86:K86" si="151">SUM(D92:D105)</f>
        <v>87241.05</v>
      </c>
      <c r="E86" s="108">
        <f t="shared" si="151"/>
        <v>28181</v>
      </c>
      <c r="F86" s="108">
        <f t="shared" si="151"/>
        <v>155649.4</v>
      </c>
      <c r="G86" s="108">
        <f t="shared" si="151"/>
        <v>102021.40000000001</v>
      </c>
      <c r="H86" s="108">
        <f t="shared" si="151"/>
        <v>53628</v>
      </c>
      <c r="I86" s="108">
        <f t="shared" si="151"/>
        <v>214853.25000000003</v>
      </c>
      <c r="J86" s="108">
        <f t="shared" si="151"/>
        <v>113155.25</v>
      </c>
      <c r="K86" s="108">
        <f t="shared" si="151"/>
        <v>101698</v>
      </c>
      <c r="N86" s="108">
        <f>SUM(N92:N105)</f>
        <v>97973.840000000011</v>
      </c>
      <c r="O86" s="108">
        <f t="shared" ref="O86:V86" si="152">SUM(O92:O105)</f>
        <v>69792.840000000011</v>
      </c>
      <c r="P86" s="108">
        <f t="shared" si="152"/>
        <v>28181</v>
      </c>
      <c r="Q86" s="108">
        <f t="shared" si="152"/>
        <v>135245.12000000002</v>
      </c>
      <c r="R86" s="108">
        <f t="shared" si="152"/>
        <v>81617.119999999995</v>
      </c>
      <c r="S86" s="108">
        <f t="shared" si="152"/>
        <v>53628</v>
      </c>
      <c r="T86" s="108">
        <f t="shared" si="152"/>
        <v>192222.2</v>
      </c>
      <c r="U86" s="108">
        <f t="shared" si="152"/>
        <v>90524.200000000012</v>
      </c>
      <c r="V86" s="108">
        <f t="shared" si="152"/>
        <v>101698</v>
      </c>
      <c r="Y86" s="108">
        <f>SUM(Y92:Y105)</f>
        <v>89249.735000000015</v>
      </c>
      <c r="Z86" s="108">
        <f t="shared" ref="Z86:AG86" si="153">SUM(Z92:Z105)</f>
        <v>61068.735000000008</v>
      </c>
      <c r="AA86" s="108">
        <f t="shared" si="153"/>
        <v>28181</v>
      </c>
      <c r="AB86" s="108">
        <f t="shared" si="153"/>
        <v>125042.98</v>
      </c>
      <c r="AC86" s="108">
        <f t="shared" si="153"/>
        <v>71414.98</v>
      </c>
      <c r="AD86" s="108">
        <f t="shared" si="153"/>
        <v>53628</v>
      </c>
      <c r="AE86" s="108">
        <f t="shared" si="153"/>
        <v>180906.67499999999</v>
      </c>
      <c r="AF86" s="108">
        <f t="shared" si="153"/>
        <v>79208.674999999988</v>
      </c>
      <c r="AG86" s="108">
        <f t="shared" si="153"/>
        <v>101698</v>
      </c>
      <c r="AJ86" s="108">
        <f>SUM(AJ92:AJ105)</f>
        <v>77035.987999999998</v>
      </c>
      <c r="AK86" s="108">
        <f t="shared" ref="AK86:AR86" si="154">SUM(AK92:AK105)</f>
        <v>48854.987999999998</v>
      </c>
      <c r="AL86" s="108">
        <f t="shared" si="154"/>
        <v>28181</v>
      </c>
      <c r="AM86" s="108">
        <f t="shared" si="154"/>
        <v>110759.98400000003</v>
      </c>
      <c r="AN86" s="108">
        <f t="shared" si="154"/>
        <v>57131.984000000011</v>
      </c>
      <c r="AO86" s="108">
        <f t="shared" si="154"/>
        <v>53628</v>
      </c>
      <c r="AP86" s="108">
        <f t="shared" si="154"/>
        <v>165064.94</v>
      </c>
      <c r="AQ86" s="108">
        <f t="shared" si="154"/>
        <v>63366.939999999995</v>
      </c>
      <c r="AR86" s="108">
        <f t="shared" si="154"/>
        <v>101698</v>
      </c>
    </row>
    <row r="87" spans="2:44">
      <c r="B87" s="135" t="s">
        <v>169</v>
      </c>
      <c r="C87" s="244" t="s">
        <v>3</v>
      </c>
      <c r="D87" s="244"/>
      <c r="E87" s="244"/>
      <c r="F87" s="244" t="s">
        <v>5</v>
      </c>
      <c r="G87" s="244"/>
      <c r="H87" s="244"/>
      <c r="I87" s="244" t="s">
        <v>6</v>
      </c>
      <c r="J87" s="244"/>
      <c r="K87" s="244"/>
      <c r="M87" s="135" t="s">
        <v>170</v>
      </c>
      <c r="N87" s="244" t="s">
        <v>3</v>
      </c>
      <c r="O87" s="244"/>
      <c r="P87" s="244"/>
      <c r="Q87" s="244" t="s">
        <v>5</v>
      </c>
      <c r="R87" s="244"/>
      <c r="S87" s="244"/>
      <c r="T87" s="244" t="s">
        <v>6</v>
      </c>
      <c r="U87" s="244"/>
      <c r="V87" s="244"/>
      <c r="X87" s="135" t="s">
        <v>171</v>
      </c>
      <c r="Y87" s="244" t="s">
        <v>3</v>
      </c>
      <c r="Z87" s="244"/>
      <c r="AA87" s="244"/>
      <c r="AB87" s="244" t="s">
        <v>5</v>
      </c>
      <c r="AC87" s="244"/>
      <c r="AD87" s="244"/>
      <c r="AE87" s="244" t="s">
        <v>6</v>
      </c>
      <c r="AF87" s="244"/>
      <c r="AG87" s="244"/>
      <c r="AI87" s="135" t="s">
        <v>172</v>
      </c>
      <c r="AJ87" s="244" t="s">
        <v>3</v>
      </c>
      <c r="AK87" s="244"/>
      <c r="AL87" s="244"/>
      <c r="AM87" s="244" t="s">
        <v>5</v>
      </c>
      <c r="AN87" s="244"/>
      <c r="AO87" s="244"/>
      <c r="AP87" s="244" t="s">
        <v>6</v>
      </c>
      <c r="AQ87" s="244"/>
      <c r="AR87" s="244"/>
    </row>
    <row r="88" spans="2:44">
      <c r="B88" s="2"/>
      <c r="C88" s="2"/>
      <c r="D88" s="114">
        <f>Premium!$C$116</f>
        <v>0.35</v>
      </c>
      <c r="E88" s="2"/>
      <c r="F88" s="2"/>
      <c r="G88" s="114">
        <f>Premium!$D$116</f>
        <v>0.35</v>
      </c>
      <c r="H88" s="2"/>
      <c r="I88" s="2"/>
      <c r="J88" s="114">
        <f>Premium!$E$116</f>
        <v>0.35</v>
      </c>
      <c r="K88" s="2"/>
      <c r="L88" s="2"/>
      <c r="M88" s="2"/>
      <c r="N88" s="2"/>
      <c r="O88" s="114">
        <f>Premium!$C$116</f>
        <v>0.35</v>
      </c>
      <c r="P88" s="2"/>
      <c r="Q88" s="2"/>
      <c r="R88" s="114">
        <f>Premium!$D$116</f>
        <v>0.35</v>
      </c>
      <c r="S88" s="2"/>
      <c r="T88" s="2"/>
      <c r="U88" s="114">
        <f>Premium!$E$116</f>
        <v>0.35</v>
      </c>
      <c r="V88" s="2"/>
      <c r="Y88" s="2"/>
      <c r="Z88" s="114">
        <f>Premium!$C$116</f>
        <v>0.35</v>
      </c>
      <c r="AA88" s="2"/>
      <c r="AB88" s="2"/>
      <c r="AC88" s="114">
        <f>Premium!$D$116</f>
        <v>0.35</v>
      </c>
      <c r="AD88" s="2"/>
      <c r="AE88" s="2"/>
      <c r="AF88" s="114">
        <f>Premium!$E$116</f>
        <v>0.35</v>
      </c>
      <c r="AG88" s="2"/>
      <c r="AH88" s="2"/>
      <c r="AJ88" s="2"/>
      <c r="AK88" s="114">
        <f>Premium!$C$116</f>
        <v>0.35</v>
      </c>
      <c r="AL88" s="2"/>
      <c r="AM88" s="2"/>
      <c r="AN88" s="114">
        <f>Premium!$D$116</f>
        <v>0.35</v>
      </c>
      <c r="AO88" s="2"/>
      <c r="AP88" s="2"/>
      <c r="AQ88" s="114">
        <f>Premium!$E$116</f>
        <v>0.35</v>
      </c>
      <c r="AR88" s="2"/>
    </row>
    <row r="89" spans="2:44">
      <c r="B89" s="104" t="s">
        <v>21</v>
      </c>
      <c r="C89" s="238">
        <v>7500</v>
      </c>
      <c r="D89" s="239"/>
      <c r="E89" s="240"/>
      <c r="F89" s="238">
        <v>7500</v>
      </c>
      <c r="G89" s="239"/>
      <c r="H89" s="240"/>
      <c r="I89" s="238">
        <v>7500</v>
      </c>
      <c r="J89" s="239"/>
      <c r="K89" s="240"/>
      <c r="N89" s="238">
        <v>7500</v>
      </c>
      <c r="O89" s="239"/>
      <c r="P89" s="240"/>
      <c r="Q89" s="238">
        <v>7500</v>
      </c>
      <c r="R89" s="239"/>
      <c r="S89" s="240"/>
      <c r="T89" s="238">
        <v>7500</v>
      </c>
      <c r="U89" s="239"/>
      <c r="V89" s="240"/>
      <c r="Y89" s="238">
        <v>7500</v>
      </c>
      <c r="Z89" s="239"/>
      <c r="AA89" s="240"/>
      <c r="AB89" s="238">
        <v>7500</v>
      </c>
      <c r="AC89" s="239"/>
      <c r="AD89" s="240"/>
      <c r="AE89" s="238">
        <v>7500</v>
      </c>
      <c r="AF89" s="239"/>
      <c r="AG89" s="240"/>
      <c r="AJ89" s="238">
        <v>7500</v>
      </c>
      <c r="AK89" s="239"/>
      <c r="AL89" s="240"/>
      <c r="AM89" s="238">
        <v>7500</v>
      </c>
      <c r="AN89" s="239"/>
      <c r="AO89" s="240"/>
      <c r="AP89" s="238">
        <v>7500</v>
      </c>
      <c r="AQ89" s="239"/>
      <c r="AR89" s="240"/>
    </row>
    <row r="90" spans="2:44">
      <c r="B90" s="104"/>
      <c r="C90" s="238" t="s">
        <v>136</v>
      </c>
      <c r="D90" s="239"/>
      <c r="E90" s="240"/>
      <c r="F90" s="238" t="s">
        <v>136</v>
      </c>
      <c r="G90" s="239"/>
      <c r="H90" s="240"/>
      <c r="I90" s="238" t="s">
        <v>136</v>
      </c>
      <c r="J90" s="239"/>
      <c r="K90" s="240"/>
      <c r="N90" s="241" t="s">
        <v>137</v>
      </c>
      <c r="O90" s="242"/>
      <c r="P90" s="243"/>
      <c r="Q90" s="241" t="s">
        <v>137</v>
      </c>
      <c r="R90" s="242"/>
      <c r="S90" s="243"/>
      <c r="T90" s="241" t="s">
        <v>137</v>
      </c>
      <c r="U90" s="242"/>
      <c r="V90" s="243"/>
      <c r="Y90" s="251" t="s">
        <v>156</v>
      </c>
      <c r="Z90" s="252"/>
      <c r="AA90" s="253"/>
      <c r="AB90" s="251" t="s">
        <v>156</v>
      </c>
      <c r="AC90" s="252"/>
      <c r="AD90" s="253"/>
      <c r="AE90" s="251" t="s">
        <v>156</v>
      </c>
      <c r="AF90" s="252"/>
      <c r="AG90" s="253"/>
      <c r="AJ90" s="241" t="s">
        <v>157</v>
      </c>
      <c r="AK90" s="242"/>
      <c r="AL90" s="243"/>
      <c r="AM90" s="241" t="s">
        <v>157</v>
      </c>
      <c r="AN90" s="242"/>
      <c r="AO90" s="243"/>
      <c r="AP90" s="241" t="s">
        <v>157</v>
      </c>
      <c r="AQ90" s="242"/>
      <c r="AR90" s="243"/>
    </row>
    <row r="91" spans="2:44">
      <c r="B91" s="104"/>
      <c r="C91" s="105" t="s">
        <v>32</v>
      </c>
      <c r="D91" s="105" t="s">
        <v>138</v>
      </c>
      <c r="E91" s="105" t="s">
        <v>139</v>
      </c>
      <c r="F91" s="105" t="s">
        <v>32</v>
      </c>
      <c r="G91" s="105" t="s">
        <v>138</v>
      </c>
      <c r="H91" s="105" t="s">
        <v>139</v>
      </c>
      <c r="I91" s="105" t="s">
        <v>32</v>
      </c>
      <c r="J91" s="105" t="s">
        <v>138</v>
      </c>
      <c r="K91" s="105" t="s">
        <v>139</v>
      </c>
      <c r="N91" s="105" t="s">
        <v>32</v>
      </c>
      <c r="O91" s="105" t="s">
        <v>138</v>
      </c>
      <c r="P91" s="105" t="s">
        <v>139</v>
      </c>
      <c r="Q91" s="105" t="s">
        <v>32</v>
      </c>
      <c r="R91" s="105" t="s">
        <v>138</v>
      </c>
      <c r="S91" s="105" t="s">
        <v>139</v>
      </c>
      <c r="T91" s="105" t="s">
        <v>32</v>
      </c>
      <c r="U91" s="105" t="s">
        <v>138</v>
      </c>
      <c r="V91" s="105" t="s">
        <v>139</v>
      </c>
      <c r="Y91" s="105" t="s">
        <v>32</v>
      </c>
      <c r="Z91" s="105" t="s">
        <v>138</v>
      </c>
      <c r="AA91" s="105" t="s">
        <v>139</v>
      </c>
      <c r="AB91" s="105" t="s">
        <v>32</v>
      </c>
      <c r="AC91" s="105" t="s">
        <v>138</v>
      </c>
      <c r="AD91" s="105" t="s">
        <v>139</v>
      </c>
      <c r="AE91" s="105" t="s">
        <v>32</v>
      </c>
      <c r="AF91" s="105" t="s">
        <v>138</v>
      </c>
      <c r="AG91" s="105" t="s">
        <v>139</v>
      </c>
      <c r="AJ91" s="105" t="s">
        <v>32</v>
      </c>
      <c r="AK91" s="105" t="s">
        <v>138</v>
      </c>
      <c r="AL91" s="105" t="s">
        <v>139</v>
      </c>
      <c r="AM91" s="105" t="s">
        <v>32</v>
      </c>
      <c r="AN91" s="105" t="s">
        <v>138</v>
      </c>
      <c r="AO91" s="105" t="s">
        <v>139</v>
      </c>
      <c r="AP91" s="105" t="s">
        <v>32</v>
      </c>
      <c r="AQ91" s="105" t="s">
        <v>138</v>
      </c>
      <c r="AR91" s="105" t="s">
        <v>139</v>
      </c>
    </row>
    <row r="92" spans="2:44">
      <c r="B92" s="109" t="s">
        <v>112</v>
      </c>
      <c r="C92" s="106">
        <f>SUM(D92:E92)</f>
        <v>2565.4</v>
      </c>
      <c r="D92" s="113">
        <f>D8*(1-D$88)</f>
        <v>1258.4000000000001</v>
      </c>
      <c r="E92" s="107">
        <f>E8</f>
        <v>1307</v>
      </c>
      <c r="F92" s="106">
        <f>SUM(G92:H92)</f>
        <v>3426.6000000000004</v>
      </c>
      <c r="G92" s="113">
        <f>G8*(1-G$88)</f>
        <v>1471.6000000000001</v>
      </c>
      <c r="H92" s="107">
        <f>H8</f>
        <v>1955</v>
      </c>
      <c r="I92" s="106">
        <f>SUM(J92:K92)</f>
        <v>5040.1499999999996</v>
      </c>
      <c r="J92" s="113">
        <f>J8*(1-J$88)</f>
        <v>1632.15</v>
      </c>
      <c r="K92" s="107">
        <f>K8</f>
        <v>3408</v>
      </c>
      <c r="M92" s="109" t="s">
        <v>112</v>
      </c>
      <c r="N92" s="106">
        <f>SUM(O92:P92)</f>
        <v>2313.7200000000003</v>
      </c>
      <c r="O92" s="113">
        <f>O8*(1-O$88)</f>
        <v>1006.7200000000001</v>
      </c>
      <c r="P92" s="107">
        <f>P8</f>
        <v>1307</v>
      </c>
      <c r="Q92" s="106">
        <f>SUM(R92:S92)</f>
        <v>3132.2799999999997</v>
      </c>
      <c r="R92" s="113">
        <f>R8*(1-R$88)</f>
        <v>1177.28</v>
      </c>
      <c r="S92" s="107">
        <f>S8</f>
        <v>1955</v>
      </c>
      <c r="T92" s="106">
        <f>SUM(U92:V92)</f>
        <v>4713.72</v>
      </c>
      <c r="U92" s="113">
        <f>U8*(1-U$88)</f>
        <v>1305.7200000000003</v>
      </c>
      <c r="V92" s="107">
        <f>V8</f>
        <v>3408</v>
      </c>
      <c r="X92" s="109" t="s">
        <v>112</v>
      </c>
      <c r="Y92" s="106">
        <f>SUM(Z92:AA92)</f>
        <v>2187.88</v>
      </c>
      <c r="Z92" s="113">
        <f>Z8*(1-Z$88)</f>
        <v>880.87999999999988</v>
      </c>
      <c r="AA92" s="107">
        <f>AA8</f>
        <v>1307</v>
      </c>
      <c r="AB92" s="106">
        <f>SUM(AC92:AD92)</f>
        <v>2985.12</v>
      </c>
      <c r="AC92" s="113">
        <f>AC8*(1-AC$88)</f>
        <v>1030.1200000000001</v>
      </c>
      <c r="AD92" s="107">
        <f>AD8</f>
        <v>1955</v>
      </c>
      <c r="AE92" s="106">
        <f>SUM(AF92:AG92)</f>
        <v>4550.5050000000001</v>
      </c>
      <c r="AF92" s="113">
        <f>AF8*(1-AF$88)</f>
        <v>1142.5049999999999</v>
      </c>
      <c r="AG92" s="107">
        <f>AG8</f>
        <v>3408</v>
      </c>
      <c r="AI92" s="109" t="s">
        <v>112</v>
      </c>
      <c r="AJ92" s="106">
        <f>SUM(AK92:AL92)</f>
        <v>2011.7040000000002</v>
      </c>
      <c r="AK92" s="113">
        <f>AK8*(1-AK$88)</f>
        <v>704.70400000000006</v>
      </c>
      <c r="AL92" s="107">
        <f>AL8</f>
        <v>1307</v>
      </c>
      <c r="AM92" s="106">
        <f>SUM(AN92:AO92)</f>
        <v>2779.096</v>
      </c>
      <c r="AN92" s="113">
        <f>AN8*(1-AN$88)</f>
        <v>824.096</v>
      </c>
      <c r="AO92" s="107">
        <f>AO8</f>
        <v>1955</v>
      </c>
      <c r="AP92" s="106">
        <f>SUM(AQ92:AR92)</f>
        <v>4322.0039999999999</v>
      </c>
      <c r="AQ92" s="113">
        <f>AQ8*(1-AQ$88)</f>
        <v>914.00400000000013</v>
      </c>
      <c r="AR92" s="107">
        <f>AR8</f>
        <v>3408</v>
      </c>
    </row>
    <row r="93" spans="2:44">
      <c r="B93" s="109" t="s">
        <v>113</v>
      </c>
      <c r="C93" s="106">
        <f t="shared" ref="C93:C105" si="155">SUM(D93:E93)</f>
        <v>2339.8000000000002</v>
      </c>
      <c r="D93" s="113">
        <f t="shared" ref="D93:D105" si="156">D9*(1-D$88)</f>
        <v>1216.8</v>
      </c>
      <c r="E93" s="107">
        <f t="shared" ref="E93:E105" si="157">E9</f>
        <v>1123</v>
      </c>
      <c r="F93" s="106">
        <f t="shared" ref="F93:F105" si="158">SUM(G93:H93)</f>
        <v>3322.8500000000004</v>
      </c>
      <c r="G93" s="113">
        <f t="shared" ref="G93:G105" si="159">G9*(1-G$88)</f>
        <v>1422.8500000000001</v>
      </c>
      <c r="H93" s="107">
        <f t="shared" ref="H93:H105" si="160">H9</f>
        <v>1900</v>
      </c>
      <c r="I93" s="106">
        <f t="shared" ref="I93:I105" si="161">SUM(J93:K93)</f>
        <v>4999.2</v>
      </c>
      <c r="J93" s="113">
        <f t="shared" ref="J93:J105" si="162">J9*(1-J$88)</f>
        <v>1578.2</v>
      </c>
      <c r="K93" s="107">
        <f t="shared" ref="K93:K105" si="163">K9</f>
        <v>3421</v>
      </c>
      <c r="M93" s="109" t="s">
        <v>113</v>
      </c>
      <c r="N93" s="106">
        <f t="shared" ref="N93:N105" si="164">SUM(O93:P93)</f>
        <v>2096.44</v>
      </c>
      <c r="O93" s="113">
        <f t="shared" ref="O93:O105" si="165">O9*(1-O$88)</f>
        <v>973.44000000000017</v>
      </c>
      <c r="P93" s="107">
        <f t="shared" ref="P93:P105" si="166">P9</f>
        <v>1123</v>
      </c>
      <c r="Q93" s="106">
        <f t="shared" ref="Q93:Q105" si="167">SUM(R93:S93)</f>
        <v>3038.2799999999997</v>
      </c>
      <c r="R93" s="113">
        <f t="shared" ref="R93:R105" si="168">R9*(1-R$88)</f>
        <v>1138.28</v>
      </c>
      <c r="S93" s="107">
        <f t="shared" ref="S93:S105" si="169">S9</f>
        <v>1900</v>
      </c>
      <c r="T93" s="106">
        <f t="shared" ref="T93:T105" si="170">SUM(U93:V93)</f>
        <v>4683.5600000000004</v>
      </c>
      <c r="U93" s="113">
        <f t="shared" ref="U93:U105" si="171">U9*(1-U$88)</f>
        <v>1262.5600000000002</v>
      </c>
      <c r="V93" s="107">
        <f t="shared" ref="V93:V105" si="172">V9</f>
        <v>3421</v>
      </c>
      <c r="X93" s="109" t="s">
        <v>113</v>
      </c>
      <c r="Y93" s="106">
        <f t="shared" ref="Y93:Y105" si="173">SUM(Z93:AA93)</f>
        <v>1974.76</v>
      </c>
      <c r="Z93" s="113">
        <f t="shared" ref="Z93:Z105" si="174">Z9*(1-Z$88)</f>
        <v>851.76</v>
      </c>
      <c r="AA93" s="107">
        <f t="shared" ref="AA93:AA105" si="175">AA9</f>
        <v>1123</v>
      </c>
      <c r="AB93" s="106">
        <f t="shared" ref="AB93:AB105" si="176">SUM(AC93:AD93)</f>
        <v>2895.9949999999999</v>
      </c>
      <c r="AC93" s="113">
        <f t="shared" ref="AC93:AC105" si="177">AC9*(1-AC$88)</f>
        <v>995.995</v>
      </c>
      <c r="AD93" s="107">
        <f t="shared" ref="AD93:AD105" si="178">AD9</f>
        <v>1900</v>
      </c>
      <c r="AE93" s="106">
        <f t="shared" ref="AE93:AE105" si="179">SUM(AF93:AG93)</f>
        <v>4525.74</v>
      </c>
      <c r="AF93" s="113">
        <f t="shared" ref="AF93:AF105" si="180">AF9*(1-AF$88)</f>
        <v>1104.74</v>
      </c>
      <c r="AG93" s="107">
        <f t="shared" ref="AG93:AG105" si="181">AG9</f>
        <v>3421</v>
      </c>
      <c r="AI93" s="109" t="s">
        <v>113</v>
      </c>
      <c r="AJ93" s="106">
        <f t="shared" ref="AJ93:AJ105" si="182">SUM(AK93:AL93)</f>
        <v>1804.4079999999999</v>
      </c>
      <c r="AK93" s="113">
        <f t="shared" ref="AK93:AK105" si="183">AK9*(1-AK$88)</f>
        <v>681.40800000000002</v>
      </c>
      <c r="AL93" s="107">
        <f t="shared" ref="AL93:AL105" si="184">AL9</f>
        <v>1123</v>
      </c>
      <c r="AM93" s="106">
        <f t="shared" ref="AM93:AM105" si="185">SUM(AN93:AO93)</f>
        <v>2696.7959999999998</v>
      </c>
      <c r="AN93" s="113">
        <f t="shared" ref="AN93:AN105" si="186">AN9*(1-AN$88)</f>
        <v>796.79599999999994</v>
      </c>
      <c r="AO93" s="107">
        <f t="shared" ref="AO93:AO105" si="187">AO9</f>
        <v>1900</v>
      </c>
      <c r="AP93" s="106">
        <f t="shared" ref="AP93:AP105" si="188">SUM(AQ93:AR93)</f>
        <v>4304.7920000000004</v>
      </c>
      <c r="AQ93" s="113">
        <f t="shared" ref="AQ93:AQ105" si="189">AQ9*(1-AQ$88)</f>
        <v>883.79200000000003</v>
      </c>
      <c r="AR93" s="107">
        <f t="shared" ref="AR93:AR105" si="190">AR9</f>
        <v>3421</v>
      </c>
    </row>
    <row r="94" spans="2:44">
      <c r="B94" s="109" t="s">
        <v>114</v>
      </c>
      <c r="C94" s="106">
        <f t="shared" si="155"/>
        <v>2705.3</v>
      </c>
      <c r="D94" s="113">
        <f t="shared" si="156"/>
        <v>1405.3</v>
      </c>
      <c r="E94" s="107">
        <f t="shared" si="157"/>
        <v>1300</v>
      </c>
      <c r="F94" s="106">
        <f t="shared" si="158"/>
        <v>3820.2</v>
      </c>
      <c r="G94" s="113">
        <f t="shared" si="159"/>
        <v>1643.2</v>
      </c>
      <c r="H94" s="107">
        <f t="shared" si="160"/>
        <v>2177</v>
      </c>
      <c r="I94" s="106">
        <f t="shared" si="161"/>
        <v>5893.6</v>
      </c>
      <c r="J94" s="113">
        <f t="shared" si="162"/>
        <v>1822.6000000000001</v>
      </c>
      <c r="K94" s="107">
        <f t="shared" si="163"/>
        <v>4071</v>
      </c>
      <c r="M94" s="109" t="s">
        <v>114</v>
      </c>
      <c r="N94" s="106">
        <f t="shared" si="164"/>
        <v>2424.2400000000002</v>
      </c>
      <c r="O94" s="113">
        <f t="shared" si="165"/>
        <v>1124.2400000000002</v>
      </c>
      <c r="P94" s="107">
        <f t="shared" si="166"/>
        <v>1300</v>
      </c>
      <c r="Q94" s="106">
        <f t="shared" si="167"/>
        <v>3491.5600000000004</v>
      </c>
      <c r="R94" s="113">
        <f t="shared" si="168"/>
        <v>1314.5600000000002</v>
      </c>
      <c r="S94" s="107">
        <f t="shared" si="169"/>
        <v>2177</v>
      </c>
      <c r="T94" s="106">
        <f t="shared" si="170"/>
        <v>5529.08</v>
      </c>
      <c r="U94" s="113">
        <f t="shared" si="171"/>
        <v>1458.0800000000002</v>
      </c>
      <c r="V94" s="107">
        <f t="shared" si="172"/>
        <v>4071</v>
      </c>
      <c r="X94" s="109" t="s">
        <v>114</v>
      </c>
      <c r="Y94" s="106">
        <f t="shared" si="173"/>
        <v>2283.71</v>
      </c>
      <c r="Z94" s="113">
        <f t="shared" si="174"/>
        <v>983.70999999999992</v>
      </c>
      <c r="AA94" s="107">
        <f t="shared" si="175"/>
        <v>1300</v>
      </c>
      <c r="AB94" s="106">
        <f t="shared" si="176"/>
        <v>3327.24</v>
      </c>
      <c r="AC94" s="113">
        <f t="shared" si="177"/>
        <v>1150.24</v>
      </c>
      <c r="AD94" s="107">
        <f t="shared" si="178"/>
        <v>2177</v>
      </c>
      <c r="AE94" s="106">
        <f t="shared" si="179"/>
        <v>5346.82</v>
      </c>
      <c r="AF94" s="113">
        <f t="shared" si="180"/>
        <v>1275.82</v>
      </c>
      <c r="AG94" s="107">
        <f t="shared" si="181"/>
        <v>4071</v>
      </c>
      <c r="AI94" s="109" t="s">
        <v>114</v>
      </c>
      <c r="AJ94" s="106">
        <f t="shared" si="182"/>
        <v>2086.9679999999998</v>
      </c>
      <c r="AK94" s="113">
        <f t="shared" si="183"/>
        <v>786.96800000000007</v>
      </c>
      <c r="AL94" s="107">
        <f t="shared" si="184"/>
        <v>1300</v>
      </c>
      <c r="AM94" s="106">
        <f t="shared" si="185"/>
        <v>3097.192</v>
      </c>
      <c r="AN94" s="113">
        <f t="shared" si="186"/>
        <v>920.19200000000012</v>
      </c>
      <c r="AO94" s="107">
        <f t="shared" si="187"/>
        <v>2177</v>
      </c>
      <c r="AP94" s="106">
        <f t="shared" si="188"/>
        <v>5091.6559999999999</v>
      </c>
      <c r="AQ94" s="113">
        <f t="shared" si="189"/>
        <v>1020.6560000000001</v>
      </c>
      <c r="AR94" s="107">
        <f t="shared" si="190"/>
        <v>4071</v>
      </c>
    </row>
    <row r="95" spans="2:44">
      <c r="B95" s="109" t="s">
        <v>115</v>
      </c>
      <c r="C95" s="106">
        <f t="shared" si="155"/>
        <v>3322.95</v>
      </c>
      <c r="D95" s="113">
        <f t="shared" si="156"/>
        <v>1782.95</v>
      </c>
      <c r="E95" s="107">
        <f t="shared" si="157"/>
        <v>1540</v>
      </c>
      <c r="F95" s="106">
        <f t="shared" si="158"/>
        <v>4623.55</v>
      </c>
      <c r="G95" s="113">
        <f t="shared" si="159"/>
        <v>2084.5500000000002</v>
      </c>
      <c r="H95" s="107">
        <f t="shared" si="160"/>
        <v>2539</v>
      </c>
      <c r="I95" s="106">
        <f t="shared" si="161"/>
        <v>6931.05</v>
      </c>
      <c r="J95" s="113">
        <f t="shared" si="162"/>
        <v>2312.0500000000002</v>
      </c>
      <c r="K95" s="107">
        <f t="shared" si="163"/>
        <v>4619</v>
      </c>
      <c r="M95" s="109" t="s">
        <v>115</v>
      </c>
      <c r="N95" s="106">
        <f t="shared" si="164"/>
        <v>2966.36</v>
      </c>
      <c r="O95" s="113">
        <f t="shared" si="165"/>
        <v>1426.3600000000001</v>
      </c>
      <c r="P95" s="107">
        <f t="shared" si="166"/>
        <v>1540</v>
      </c>
      <c r="Q95" s="106">
        <f t="shared" si="167"/>
        <v>4206.6400000000003</v>
      </c>
      <c r="R95" s="113">
        <f t="shared" si="168"/>
        <v>1667.6400000000003</v>
      </c>
      <c r="S95" s="107">
        <f t="shared" si="169"/>
        <v>2539</v>
      </c>
      <c r="T95" s="106">
        <f t="shared" si="170"/>
        <v>6468.64</v>
      </c>
      <c r="U95" s="113">
        <f t="shared" si="171"/>
        <v>1849.6400000000003</v>
      </c>
      <c r="V95" s="107">
        <f t="shared" si="172"/>
        <v>4619</v>
      </c>
      <c r="X95" s="109" t="s">
        <v>115</v>
      </c>
      <c r="Y95" s="106">
        <f t="shared" si="173"/>
        <v>2788.0650000000001</v>
      </c>
      <c r="Z95" s="113">
        <f t="shared" si="174"/>
        <v>1248.0650000000001</v>
      </c>
      <c r="AA95" s="107">
        <f t="shared" si="175"/>
        <v>1540</v>
      </c>
      <c r="AB95" s="106">
        <f t="shared" si="176"/>
        <v>3998.1849999999995</v>
      </c>
      <c r="AC95" s="113">
        <f t="shared" si="177"/>
        <v>1459.1849999999997</v>
      </c>
      <c r="AD95" s="107">
        <f t="shared" si="178"/>
        <v>2539</v>
      </c>
      <c r="AE95" s="106">
        <f t="shared" si="179"/>
        <v>6237.4349999999995</v>
      </c>
      <c r="AF95" s="113">
        <f t="shared" si="180"/>
        <v>1618.4349999999997</v>
      </c>
      <c r="AG95" s="107">
        <f t="shared" si="181"/>
        <v>4619</v>
      </c>
      <c r="AI95" s="109" t="s">
        <v>115</v>
      </c>
      <c r="AJ95" s="106">
        <f t="shared" si="182"/>
        <v>2538.4520000000002</v>
      </c>
      <c r="AK95" s="113">
        <f t="shared" si="183"/>
        <v>998.452</v>
      </c>
      <c r="AL95" s="107">
        <f t="shared" si="184"/>
        <v>1540</v>
      </c>
      <c r="AM95" s="106">
        <f t="shared" si="185"/>
        <v>3706.348</v>
      </c>
      <c r="AN95" s="113">
        <f t="shared" si="186"/>
        <v>1167.3480000000002</v>
      </c>
      <c r="AO95" s="107">
        <f t="shared" si="187"/>
        <v>2539</v>
      </c>
      <c r="AP95" s="106">
        <f t="shared" si="188"/>
        <v>5913.7479999999996</v>
      </c>
      <c r="AQ95" s="113">
        <f t="shared" si="189"/>
        <v>1294.748</v>
      </c>
      <c r="AR95" s="107">
        <f t="shared" si="190"/>
        <v>4619</v>
      </c>
    </row>
    <row r="96" spans="2:44">
      <c r="B96" s="109" t="s">
        <v>116</v>
      </c>
      <c r="C96" s="106">
        <f t="shared" si="155"/>
        <v>3701.55</v>
      </c>
      <c r="D96" s="113">
        <f t="shared" si="156"/>
        <v>2097.5500000000002</v>
      </c>
      <c r="E96" s="107">
        <f t="shared" si="157"/>
        <v>1604</v>
      </c>
      <c r="F96" s="106">
        <f t="shared" si="158"/>
        <v>5043.4500000000007</v>
      </c>
      <c r="G96" s="113">
        <f t="shared" si="159"/>
        <v>2452.4500000000003</v>
      </c>
      <c r="H96" s="107">
        <f t="shared" si="160"/>
        <v>2591</v>
      </c>
      <c r="I96" s="106">
        <f t="shared" si="161"/>
        <v>7424.25</v>
      </c>
      <c r="J96" s="113">
        <f t="shared" si="162"/>
        <v>2720.25</v>
      </c>
      <c r="K96" s="107">
        <f t="shared" si="163"/>
        <v>4704</v>
      </c>
      <c r="M96" s="109" t="s">
        <v>116</v>
      </c>
      <c r="N96" s="106">
        <f t="shared" si="164"/>
        <v>3282.04</v>
      </c>
      <c r="O96" s="113">
        <f t="shared" si="165"/>
        <v>1678.0400000000002</v>
      </c>
      <c r="P96" s="107">
        <f t="shared" si="166"/>
        <v>1604</v>
      </c>
      <c r="Q96" s="106">
        <f t="shared" si="167"/>
        <v>4552.96</v>
      </c>
      <c r="R96" s="113">
        <f t="shared" si="168"/>
        <v>1961.96</v>
      </c>
      <c r="S96" s="107">
        <f t="shared" si="169"/>
        <v>2591</v>
      </c>
      <c r="T96" s="106">
        <f t="shared" si="170"/>
        <v>6880.2000000000007</v>
      </c>
      <c r="U96" s="113">
        <f t="shared" si="171"/>
        <v>2176.2000000000003</v>
      </c>
      <c r="V96" s="107">
        <f t="shared" si="172"/>
        <v>4704</v>
      </c>
      <c r="X96" s="109" t="s">
        <v>116</v>
      </c>
      <c r="Y96" s="106">
        <f t="shared" si="173"/>
        <v>3072.2849999999999</v>
      </c>
      <c r="Z96" s="113">
        <f t="shared" si="174"/>
        <v>1468.2849999999999</v>
      </c>
      <c r="AA96" s="107">
        <f t="shared" si="175"/>
        <v>1604</v>
      </c>
      <c r="AB96" s="106">
        <f t="shared" si="176"/>
        <v>4307.7150000000001</v>
      </c>
      <c r="AC96" s="113">
        <f t="shared" si="177"/>
        <v>1716.7149999999999</v>
      </c>
      <c r="AD96" s="107">
        <f t="shared" si="178"/>
        <v>2591</v>
      </c>
      <c r="AE96" s="106">
        <f t="shared" si="179"/>
        <v>6608.1750000000002</v>
      </c>
      <c r="AF96" s="113">
        <f t="shared" si="180"/>
        <v>1904.175</v>
      </c>
      <c r="AG96" s="107">
        <f t="shared" si="181"/>
        <v>4704</v>
      </c>
      <c r="AI96" s="109" t="s">
        <v>116</v>
      </c>
      <c r="AJ96" s="106">
        <f t="shared" si="182"/>
        <v>2778.6280000000002</v>
      </c>
      <c r="AK96" s="113">
        <f t="shared" si="183"/>
        <v>1174.6280000000002</v>
      </c>
      <c r="AL96" s="107">
        <f t="shared" si="184"/>
        <v>1604</v>
      </c>
      <c r="AM96" s="106">
        <f t="shared" si="185"/>
        <v>3964.3720000000003</v>
      </c>
      <c r="AN96" s="113">
        <f t="shared" si="186"/>
        <v>1373.3720000000001</v>
      </c>
      <c r="AO96" s="107">
        <f t="shared" si="187"/>
        <v>2591</v>
      </c>
      <c r="AP96" s="106">
        <f t="shared" si="188"/>
        <v>6227.34</v>
      </c>
      <c r="AQ96" s="113">
        <f t="shared" si="189"/>
        <v>1523.34</v>
      </c>
      <c r="AR96" s="107">
        <f t="shared" si="190"/>
        <v>4704</v>
      </c>
    </row>
    <row r="97" spans="2:44">
      <c r="B97" s="110" t="s">
        <v>117</v>
      </c>
      <c r="C97" s="106">
        <f t="shared" si="155"/>
        <v>4116.8999999999996</v>
      </c>
      <c r="D97" s="113">
        <f t="shared" si="156"/>
        <v>2369.9</v>
      </c>
      <c r="E97" s="107">
        <f t="shared" si="157"/>
        <v>1747</v>
      </c>
      <c r="F97" s="106">
        <f t="shared" si="158"/>
        <v>5624.6</v>
      </c>
      <c r="G97" s="113">
        <f t="shared" si="159"/>
        <v>2771.6</v>
      </c>
      <c r="H97" s="107">
        <f t="shared" si="160"/>
        <v>2853</v>
      </c>
      <c r="I97" s="106">
        <f t="shared" si="161"/>
        <v>8343.85</v>
      </c>
      <c r="J97" s="113">
        <f t="shared" si="162"/>
        <v>3073.85</v>
      </c>
      <c r="K97" s="107">
        <f t="shared" si="163"/>
        <v>5270</v>
      </c>
      <c r="M97" s="110" t="s">
        <v>117</v>
      </c>
      <c r="N97" s="106">
        <f t="shared" si="164"/>
        <v>3642.92</v>
      </c>
      <c r="O97" s="113">
        <f t="shared" si="165"/>
        <v>1895.92</v>
      </c>
      <c r="P97" s="107">
        <f t="shared" si="166"/>
        <v>1747</v>
      </c>
      <c r="Q97" s="106">
        <f t="shared" si="167"/>
        <v>5070.2800000000007</v>
      </c>
      <c r="R97" s="113">
        <f t="shared" si="168"/>
        <v>2217.2800000000002</v>
      </c>
      <c r="S97" s="107">
        <f t="shared" si="169"/>
        <v>2853</v>
      </c>
      <c r="T97" s="106">
        <f t="shared" si="170"/>
        <v>7729.08</v>
      </c>
      <c r="U97" s="113">
        <f t="shared" si="171"/>
        <v>2459.0800000000004</v>
      </c>
      <c r="V97" s="107">
        <f t="shared" si="172"/>
        <v>5270</v>
      </c>
      <c r="X97" s="110" t="s">
        <v>117</v>
      </c>
      <c r="Y97" s="106">
        <f t="shared" si="173"/>
        <v>3405.93</v>
      </c>
      <c r="Z97" s="113">
        <f t="shared" si="174"/>
        <v>1658.9299999999998</v>
      </c>
      <c r="AA97" s="107">
        <f t="shared" si="175"/>
        <v>1747</v>
      </c>
      <c r="AB97" s="106">
        <f t="shared" si="176"/>
        <v>4793.12</v>
      </c>
      <c r="AC97" s="113">
        <f t="shared" si="177"/>
        <v>1940.12</v>
      </c>
      <c r="AD97" s="107">
        <f t="shared" si="178"/>
        <v>2853</v>
      </c>
      <c r="AE97" s="106">
        <f t="shared" si="179"/>
        <v>7421.6949999999997</v>
      </c>
      <c r="AF97" s="113">
        <f t="shared" si="180"/>
        <v>2151.6949999999997</v>
      </c>
      <c r="AG97" s="107">
        <f t="shared" si="181"/>
        <v>5270</v>
      </c>
      <c r="AI97" s="110" t="s">
        <v>117</v>
      </c>
      <c r="AJ97" s="106">
        <f t="shared" si="182"/>
        <v>3074.1440000000002</v>
      </c>
      <c r="AK97" s="113">
        <f t="shared" si="183"/>
        <v>1327.144</v>
      </c>
      <c r="AL97" s="107">
        <f t="shared" si="184"/>
        <v>1747</v>
      </c>
      <c r="AM97" s="106">
        <f t="shared" si="185"/>
        <v>4405.0960000000005</v>
      </c>
      <c r="AN97" s="113">
        <f t="shared" si="186"/>
        <v>1552.0960000000002</v>
      </c>
      <c r="AO97" s="107">
        <f t="shared" si="187"/>
        <v>2853</v>
      </c>
      <c r="AP97" s="106">
        <f t="shared" si="188"/>
        <v>6991.3559999999998</v>
      </c>
      <c r="AQ97" s="113">
        <f t="shared" si="189"/>
        <v>1721.3560000000002</v>
      </c>
      <c r="AR97" s="107">
        <f t="shared" si="190"/>
        <v>5270</v>
      </c>
    </row>
    <row r="98" spans="2:44">
      <c r="B98" s="109" t="s">
        <v>118</v>
      </c>
      <c r="C98" s="106">
        <f t="shared" si="155"/>
        <v>4828</v>
      </c>
      <c r="D98" s="113">
        <f t="shared" si="156"/>
        <v>2873</v>
      </c>
      <c r="E98" s="107">
        <f t="shared" si="157"/>
        <v>1955</v>
      </c>
      <c r="F98" s="106">
        <f t="shared" si="158"/>
        <v>6594.85</v>
      </c>
      <c r="G98" s="113">
        <f t="shared" si="159"/>
        <v>3359.85</v>
      </c>
      <c r="H98" s="107">
        <f t="shared" si="160"/>
        <v>3235</v>
      </c>
      <c r="I98" s="106">
        <f t="shared" si="161"/>
        <v>9548.4500000000007</v>
      </c>
      <c r="J98" s="113">
        <f t="shared" si="162"/>
        <v>3726.4500000000003</v>
      </c>
      <c r="K98" s="107">
        <f t="shared" si="163"/>
        <v>5822</v>
      </c>
      <c r="M98" s="109" t="s">
        <v>118</v>
      </c>
      <c r="N98" s="106">
        <f t="shared" si="164"/>
        <v>4253.3999999999996</v>
      </c>
      <c r="O98" s="113">
        <f t="shared" si="165"/>
        <v>2298.4</v>
      </c>
      <c r="P98" s="107">
        <f t="shared" si="166"/>
        <v>1955</v>
      </c>
      <c r="Q98" s="106">
        <f t="shared" si="167"/>
        <v>5922.88</v>
      </c>
      <c r="R98" s="113">
        <f t="shared" si="168"/>
        <v>2687.88</v>
      </c>
      <c r="S98" s="107">
        <f t="shared" si="169"/>
        <v>3235</v>
      </c>
      <c r="T98" s="106">
        <f t="shared" si="170"/>
        <v>8803.16</v>
      </c>
      <c r="U98" s="113">
        <f t="shared" si="171"/>
        <v>2981.1600000000003</v>
      </c>
      <c r="V98" s="107">
        <f t="shared" si="172"/>
        <v>5822</v>
      </c>
      <c r="X98" s="109" t="s">
        <v>118</v>
      </c>
      <c r="Y98" s="106">
        <f t="shared" si="173"/>
        <v>3966.1000000000004</v>
      </c>
      <c r="Z98" s="113">
        <f t="shared" si="174"/>
        <v>2011.1000000000001</v>
      </c>
      <c r="AA98" s="107">
        <f t="shared" si="175"/>
        <v>1955</v>
      </c>
      <c r="AB98" s="106">
        <f t="shared" si="176"/>
        <v>5586.8950000000004</v>
      </c>
      <c r="AC98" s="113">
        <f t="shared" si="177"/>
        <v>2351.895</v>
      </c>
      <c r="AD98" s="107">
        <f t="shared" si="178"/>
        <v>3235</v>
      </c>
      <c r="AE98" s="106">
        <f t="shared" si="179"/>
        <v>8430.5149999999994</v>
      </c>
      <c r="AF98" s="113">
        <f t="shared" si="180"/>
        <v>2608.5149999999999</v>
      </c>
      <c r="AG98" s="107">
        <f t="shared" si="181"/>
        <v>5822</v>
      </c>
      <c r="AI98" s="109" t="s">
        <v>118</v>
      </c>
      <c r="AJ98" s="106">
        <f t="shared" si="182"/>
        <v>3563.88</v>
      </c>
      <c r="AK98" s="113">
        <f t="shared" si="183"/>
        <v>1608.8799999999999</v>
      </c>
      <c r="AL98" s="107">
        <f t="shared" si="184"/>
        <v>1955</v>
      </c>
      <c r="AM98" s="106">
        <f t="shared" si="185"/>
        <v>5116.5159999999996</v>
      </c>
      <c r="AN98" s="113">
        <f t="shared" si="186"/>
        <v>1881.5160000000001</v>
      </c>
      <c r="AO98" s="107">
        <f t="shared" si="187"/>
        <v>3235</v>
      </c>
      <c r="AP98" s="106">
        <f t="shared" si="188"/>
        <v>7908.8119999999999</v>
      </c>
      <c r="AQ98" s="113">
        <f t="shared" si="189"/>
        <v>2086.8119999999999</v>
      </c>
      <c r="AR98" s="107">
        <f t="shared" si="190"/>
        <v>5822</v>
      </c>
    </row>
    <row r="99" spans="2:44">
      <c r="B99" s="109" t="s">
        <v>119</v>
      </c>
      <c r="C99" s="106">
        <f t="shared" si="155"/>
        <v>5870.25</v>
      </c>
      <c r="D99" s="113">
        <f t="shared" si="156"/>
        <v>3565.25</v>
      </c>
      <c r="E99" s="107">
        <f t="shared" si="157"/>
        <v>2305</v>
      </c>
      <c r="F99" s="106">
        <f t="shared" si="158"/>
        <v>7845.1</v>
      </c>
      <c r="G99" s="113">
        <f t="shared" si="159"/>
        <v>4169.1000000000004</v>
      </c>
      <c r="H99" s="107">
        <f t="shared" si="160"/>
        <v>3676</v>
      </c>
      <c r="I99" s="106">
        <f t="shared" si="161"/>
        <v>11211.1</v>
      </c>
      <c r="J99" s="113">
        <f t="shared" si="162"/>
        <v>4624.1000000000004</v>
      </c>
      <c r="K99" s="107">
        <f t="shared" si="163"/>
        <v>6587</v>
      </c>
      <c r="M99" s="109" t="s">
        <v>119</v>
      </c>
      <c r="N99" s="106">
        <f t="shared" si="164"/>
        <v>5157.2000000000007</v>
      </c>
      <c r="O99" s="113">
        <f t="shared" si="165"/>
        <v>2852.2000000000003</v>
      </c>
      <c r="P99" s="107">
        <f t="shared" si="166"/>
        <v>2305</v>
      </c>
      <c r="Q99" s="106">
        <f t="shared" si="167"/>
        <v>7011.2800000000007</v>
      </c>
      <c r="R99" s="113">
        <f t="shared" si="168"/>
        <v>3335.2800000000007</v>
      </c>
      <c r="S99" s="107">
        <f t="shared" si="169"/>
        <v>3676</v>
      </c>
      <c r="T99" s="106">
        <f t="shared" si="170"/>
        <v>10286.280000000001</v>
      </c>
      <c r="U99" s="113">
        <f t="shared" si="171"/>
        <v>3699.2800000000007</v>
      </c>
      <c r="V99" s="107">
        <f t="shared" si="172"/>
        <v>6587</v>
      </c>
      <c r="X99" s="109" t="s">
        <v>119</v>
      </c>
      <c r="Y99" s="106">
        <f t="shared" si="173"/>
        <v>4800.6749999999993</v>
      </c>
      <c r="Z99" s="113">
        <f t="shared" si="174"/>
        <v>2495.6749999999997</v>
      </c>
      <c r="AA99" s="107">
        <f t="shared" si="175"/>
        <v>2305</v>
      </c>
      <c r="AB99" s="106">
        <f t="shared" si="176"/>
        <v>6594.369999999999</v>
      </c>
      <c r="AC99" s="113">
        <f t="shared" si="177"/>
        <v>2918.3699999999994</v>
      </c>
      <c r="AD99" s="107">
        <f t="shared" si="178"/>
        <v>3676</v>
      </c>
      <c r="AE99" s="106">
        <f t="shared" si="179"/>
        <v>9823.869999999999</v>
      </c>
      <c r="AF99" s="113">
        <f t="shared" si="180"/>
        <v>3236.8699999999994</v>
      </c>
      <c r="AG99" s="107">
        <f t="shared" si="181"/>
        <v>6587</v>
      </c>
      <c r="AI99" s="109" t="s">
        <v>119</v>
      </c>
      <c r="AJ99" s="106">
        <f t="shared" si="182"/>
        <v>4301.54</v>
      </c>
      <c r="AK99" s="113">
        <f t="shared" si="183"/>
        <v>1996.54</v>
      </c>
      <c r="AL99" s="107">
        <f t="shared" si="184"/>
        <v>2305</v>
      </c>
      <c r="AM99" s="106">
        <f t="shared" si="185"/>
        <v>6010.6959999999999</v>
      </c>
      <c r="AN99" s="113">
        <f t="shared" si="186"/>
        <v>2334.6960000000004</v>
      </c>
      <c r="AO99" s="107">
        <f t="shared" si="187"/>
        <v>3676</v>
      </c>
      <c r="AP99" s="106">
        <f t="shared" si="188"/>
        <v>9176.4959999999992</v>
      </c>
      <c r="AQ99" s="113">
        <f t="shared" si="189"/>
        <v>2589.4960000000001</v>
      </c>
      <c r="AR99" s="107">
        <f t="shared" si="190"/>
        <v>6587</v>
      </c>
    </row>
    <row r="100" spans="2:44">
      <c r="B100" s="109" t="s">
        <v>120</v>
      </c>
      <c r="C100" s="106">
        <f t="shared" si="155"/>
        <v>7059.05</v>
      </c>
      <c r="D100" s="113">
        <f t="shared" si="156"/>
        <v>4509.05</v>
      </c>
      <c r="E100" s="107">
        <f t="shared" si="157"/>
        <v>2550</v>
      </c>
      <c r="F100" s="106">
        <f t="shared" si="158"/>
        <v>9669.7999999999993</v>
      </c>
      <c r="G100" s="113">
        <f t="shared" si="159"/>
        <v>5272.8</v>
      </c>
      <c r="H100" s="107">
        <f t="shared" si="160"/>
        <v>4397</v>
      </c>
      <c r="I100" s="106">
        <f t="shared" si="161"/>
        <v>13677.05</v>
      </c>
      <c r="J100" s="113">
        <f t="shared" si="162"/>
        <v>5848.05</v>
      </c>
      <c r="K100" s="107">
        <f t="shared" si="163"/>
        <v>7829</v>
      </c>
      <c r="M100" s="109" t="s">
        <v>120</v>
      </c>
      <c r="N100" s="106">
        <f t="shared" si="164"/>
        <v>6157.24</v>
      </c>
      <c r="O100" s="113">
        <f t="shared" si="165"/>
        <v>3607.2400000000002</v>
      </c>
      <c r="P100" s="107">
        <f t="shared" si="166"/>
        <v>2550</v>
      </c>
      <c r="Q100" s="106">
        <f t="shared" si="167"/>
        <v>8615.2400000000016</v>
      </c>
      <c r="R100" s="113">
        <f t="shared" si="168"/>
        <v>4218.2400000000007</v>
      </c>
      <c r="S100" s="107">
        <f t="shared" si="169"/>
        <v>4397</v>
      </c>
      <c r="T100" s="106">
        <f t="shared" si="170"/>
        <v>12507.44</v>
      </c>
      <c r="U100" s="113">
        <f t="shared" si="171"/>
        <v>4678.4400000000005</v>
      </c>
      <c r="V100" s="107">
        <f t="shared" si="172"/>
        <v>7829</v>
      </c>
      <c r="X100" s="109" t="s">
        <v>120</v>
      </c>
      <c r="Y100" s="106">
        <f t="shared" si="173"/>
        <v>5706.335</v>
      </c>
      <c r="Z100" s="113">
        <f t="shared" si="174"/>
        <v>3156.335</v>
      </c>
      <c r="AA100" s="107">
        <f t="shared" si="175"/>
        <v>2550</v>
      </c>
      <c r="AB100" s="106">
        <f t="shared" si="176"/>
        <v>8087.96</v>
      </c>
      <c r="AC100" s="113">
        <f t="shared" si="177"/>
        <v>3690.96</v>
      </c>
      <c r="AD100" s="107">
        <f t="shared" si="178"/>
        <v>4397</v>
      </c>
      <c r="AE100" s="106">
        <f t="shared" si="179"/>
        <v>11922.635</v>
      </c>
      <c r="AF100" s="113">
        <f t="shared" si="180"/>
        <v>4093.6349999999998</v>
      </c>
      <c r="AG100" s="107">
        <f t="shared" si="181"/>
        <v>7829</v>
      </c>
      <c r="AI100" s="109" t="s">
        <v>120</v>
      </c>
      <c r="AJ100" s="106">
        <f t="shared" si="182"/>
        <v>5075.0679999999993</v>
      </c>
      <c r="AK100" s="113">
        <f t="shared" si="183"/>
        <v>2525.0679999999998</v>
      </c>
      <c r="AL100" s="107">
        <f t="shared" si="184"/>
        <v>2550</v>
      </c>
      <c r="AM100" s="106">
        <f t="shared" si="185"/>
        <v>7349.768</v>
      </c>
      <c r="AN100" s="113">
        <f t="shared" si="186"/>
        <v>2952.7680000000005</v>
      </c>
      <c r="AO100" s="107">
        <f t="shared" si="187"/>
        <v>4397</v>
      </c>
      <c r="AP100" s="106">
        <f t="shared" si="188"/>
        <v>11103.907999999999</v>
      </c>
      <c r="AQ100" s="113">
        <f t="shared" si="189"/>
        <v>3274.9079999999999</v>
      </c>
      <c r="AR100" s="107">
        <f t="shared" si="190"/>
        <v>7829</v>
      </c>
    </row>
    <row r="101" spans="2:44">
      <c r="B101" s="110" t="s">
        <v>121</v>
      </c>
      <c r="C101" s="106">
        <f t="shared" si="155"/>
        <v>7897.55</v>
      </c>
      <c r="D101" s="113">
        <f t="shared" si="156"/>
        <v>5347.55</v>
      </c>
      <c r="E101" s="107">
        <f t="shared" si="157"/>
        <v>2550</v>
      </c>
      <c r="F101" s="106">
        <f t="shared" si="158"/>
        <v>10758.650000000001</v>
      </c>
      <c r="G101" s="113">
        <f t="shared" si="159"/>
        <v>6253.6500000000005</v>
      </c>
      <c r="H101" s="107">
        <f t="shared" si="160"/>
        <v>4505</v>
      </c>
      <c r="I101" s="106">
        <f t="shared" si="161"/>
        <v>15320.150000000001</v>
      </c>
      <c r="J101" s="113">
        <f t="shared" si="162"/>
        <v>6936.1500000000005</v>
      </c>
      <c r="K101" s="107">
        <f t="shared" si="163"/>
        <v>8384</v>
      </c>
      <c r="M101" s="110" t="s">
        <v>121</v>
      </c>
      <c r="N101" s="106">
        <f t="shared" si="164"/>
        <v>6828.04</v>
      </c>
      <c r="O101" s="113">
        <f t="shared" si="165"/>
        <v>4278.04</v>
      </c>
      <c r="P101" s="107">
        <f t="shared" si="166"/>
        <v>2550</v>
      </c>
      <c r="Q101" s="106">
        <f t="shared" si="167"/>
        <v>9507.92</v>
      </c>
      <c r="R101" s="113">
        <f t="shared" si="168"/>
        <v>5002.92</v>
      </c>
      <c r="S101" s="107">
        <f t="shared" si="169"/>
        <v>4505</v>
      </c>
      <c r="T101" s="106">
        <f t="shared" si="170"/>
        <v>13932.920000000002</v>
      </c>
      <c r="U101" s="113">
        <f t="shared" si="171"/>
        <v>5548.920000000001</v>
      </c>
      <c r="V101" s="107">
        <f t="shared" si="172"/>
        <v>8384</v>
      </c>
      <c r="X101" s="110" t="s">
        <v>121</v>
      </c>
      <c r="Y101" s="106">
        <f t="shared" si="173"/>
        <v>6293.2849999999999</v>
      </c>
      <c r="Z101" s="113">
        <f t="shared" si="174"/>
        <v>3743.2849999999999</v>
      </c>
      <c r="AA101" s="107">
        <f t="shared" si="175"/>
        <v>2550</v>
      </c>
      <c r="AB101" s="106">
        <f t="shared" si="176"/>
        <v>8882.5550000000003</v>
      </c>
      <c r="AC101" s="113">
        <f t="shared" si="177"/>
        <v>4377.5550000000003</v>
      </c>
      <c r="AD101" s="107">
        <f t="shared" si="178"/>
        <v>4505</v>
      </c>
      <c r="AE101" s="106">
        <f t="shared" si="179"/>
        <v>13239.305</v>
      </c>
      <c r="AF101" s="113">
        <f t="shared" si="180"/>
        <v>4855.3050000000003</v>
      </c>
      <c r="AG101" s="107">
        <f t="shared" si="181"/>
        <v>8384</v>
      </c>
      <c r="AI101" s="110" t="s">
        <v>121</v>
      </c>
      <c r="AJ101" s="106">
        <f t="shared" si="182"/>
        <v>5544.6280000000006</v>
      </c>
      <c r="AK101" s="113">
        <f t="shared" si="183"/>
        <v>2994.6280000000002</v>
      </c>
      <c r="AL101" s="107">
        <f t="shared" si="184"/>
        <v>2550</v>
      </c>
      <c r="AM101" s="106">
        <f t="shared" si="185"/>
        <v>8007.0439999999999</v>
      </c>
      <c r="AN101" s="113">
        <f t="shared" si="186"/>
        <v>3502.0440000000003</v>
      </c>
      <c r="AO101" s="107">
        <f t="shared" si="187"/>
        <v>4505</v>
      </c>
      <c r="AP101" s="106">
        <f t="shared" si="188"/>
        <v>12268.244000000001</v>
      </c>
      <c r="AQ101" s="113">
        <f t="shared" si="189"/>
        <v>3884.2440000000001</v>
      </c>
      <c r="AR101" s="107">
        <f t="shared" si="190"/>
        <v>8384</v>
      </c>
    </row>
    <row r="102" spans="2:44">
      <c r="B102" s="109" t="s">
        <v>122</v>
      </c>
      <c r="C102" s="106">
        <f t="shared" si="155"/>
        <v>10938.25</v>
      </c>
      <c r="D102" s="113">
        <f t="shared" si="156"/>
        <v>8388.25</v>
      </c>
      <c r="E102" s="107">
        <f t="shared" si="157"/>
        <v>2550</v>
      </c>
      <c r="F102" s="106">
        <f t="shared" si="158"/>
        <v>15759.800000000001</v>
      </c>
      <c r="G102" s="113">
        <f t="shared" si="159"/>
        <v>9809.8000000000011</v>
      </c>
      <c r="H102" s="107">
        <f t="shared" si="160"/>
        <v>5950</v>
      </c>
      <c r="I102" s="106">
        <f t="shared" si="161"/>
        <v>21846.35</v>
      </c>
      <c r="J102" s="113">
        <f t="shared" si="162"/>
        <v>10880.35</v>
      </c>
      <c r="K102" s="107">
        <f t="shared" si="163"/>
        <v>10966</v>
      </c>
      <c r="M102" s="109" t="s">
        <v>122</v>
      </c>
      <c r="N102" s="106">
        <f t="shared" si="164"/>
        <v>9260.6</v>
      </c>
      <c r="O102" s="113">
        <f t="shared" si="165"/>
        <v>6710.6</v>
      </c>
      <c r="P102" s="107">
        <f t="shared" si="166"/>
        <v>2550</v>
      </c>
      <c r="Q102" s="106">
        <f t="shared" si="167"/>
        <v>13797.84</v>
      </c>
      <c r="R102" s="113">
        <f t="shared" si="168"/>
        <v>7847.84</v>
      </c>
      <c r="S102" s="107">
        <f t="shared" si="169"/>
        <v>5950</v>
      </c>
      <c r="T102" s="106">
        <f t="shared" si="170"/>
        <v>19670.28</v>
      </c>
      <c r="U102" s="113">
        <f t="shared" si="171"/>
        <v>8704.2800000000007</v>
      </c>
      <c r="V102" s="107">
        <f t="shared" si="172"/>
        <v>10966</v>
      </c>
      <c r="X102" s="109" t="s">
        <v>122</v>
      </c>
      <c r="Y102" s="106">
        <f t="shared" si="173"/>
        <v>8421.7750000000015</v>
      </c>
      <c r="Z102" s="113">
        <f t="shared" si="174"/>
        <v>5871.7750000000005</v>
      </c>
      <c r="AA102" s="107">
        <f t="shared" si="175"/>
        <v>2550</v>
      </c>
      <c r="AB102" s="106">
        <f t="shared" si="176"/>
        <v>12816.86</v>
      </c>
      <c r="AC102" s="113">
        <f t="shared" si="177"/>
        <v>6866.86</v>
      </c>
      <c r="AD102" s="107">
        <f t="shared" si="178"/>
        <v>5950</v>
      </c>
      <c r="AE102" s="106">
        <f t="shared" si="179"/>
        <v>18582.244999999999</v>
      </c>
      <c r="AF102" s="113">
        <f t="shared" si="180"/>
        <v>7616.2449999999999</v>
      </c>
      <c r="AG102" s="107">
        <f t="shared" si="181"/>
        <v>10966</v>
      </c>
      <c r="AI102" s="109" t="s">
        <v>122</v>
      </c>
      <c r="AJ102" s="106">
        <f t="shared" si="182"/>
        <v>7247.42</v>
      </c>
      <c r="AK102" s="113">
        <f t="shared" si="183"/>
        <v>4697.42</v>
      </c>
      <c r="AL102" s="107">
        <f t="shared" si="184"/>
        <v>2550</v>
      </c>
      <c r="AM102" s="106">
        <f t="shared" si="185"/>
        <v>11443.488000000001</v>
      </c>
      <c r="AN102" s="113">
        <f t="shared" si="186"/>
        <v>5493.4880000000003</v>
      </c>
      <c r="AO102" s="107">
        <f t="shared" si="187"/>
        <v>5950</v>
      </c>
      <c r="AP102" s="106">
        <f t="shared" si="188"/>
        <v>17058.995999999999</v>
      </c>
      <c r="AQ102" s="113">
        <f t="shared" si="189"/>
        <v>6092.9960000000001</v>
      </c>
      <c r="AR102" s="107">
        <f t="shared" si="190"/>
        <v>10966</v>
      </c>
    </row>
    <row r="103" spans="2:44">
      <c r="B103" s="109" t="s">
        <v>123</v>
      </c>
      <c r="C103" s="106">
        <f t="shared" si="155"/>
        <v>15132.7</v>
      </c>
      <c r="D103" s="113">
        <f t="shared" si="156"/>
        <v>12582.7</v>
      </c>
      <c r="E103" s="107">
        <f t="shared" si="157"/>
        <v>2550</v>
      </c>
      <c r="F103" s="106">
        <f t="shared" si="158"/>
        <v>20664.7</v>
      </c>
      <c r="G103" s="113">
        <f t="shared" si="159"/>
        <v>14714.7</v>
      </c>
      <c r="H103" s="107">
        <f t="shared" si="160"/>
        <v>5950</v>
      </c>
      <c r="I103" s="106">
        <f t="shared" si="161"/>
        <v>28163.200000000001</v>
      </c>
      <c r="J103" s="113">
        <f t="shared" si="162"/>
        <v>16320.2</v>
      </c>
      <c r="K103" s="107">
        <f t="shared" si="163"/>
        <v>11843</v>
      </c>
      <c r="M103" s="109" t="s">
        <v>123</v>
      </c>
      <c r="N103" s="106">
        <f t="shared" si="164"/>
        <v>12616.160000000002</v>
      </c>
      <c r="O103" s="113">
        <f t="shared" si="165"/>
        <v>10066.160000000002</v>
      </c>
      <c r="P103" s="107">
        <f t="shared" si="166"/>
        <v>2550</v>
      </c>
      <c r="Q103" s="106">
        <f t="shared" si="167"/>
        <v>17721.760000000002</v>
      </c>
      <c r="R103" s="113">
        <f t="shared" si="168"/>
        <v>11771.760000000002</v>
      </c>
      <c r="S103" s="107">
        <f t="shared" si="169"/>
        <v>5950</v>
      </c>
      <c r="T103" s="106">
        <f t="shared" si="170"/>
        <v>24899.160000000003</v>
      </c>
      <c r="U103" s="113">
        <f t="shared" si="171"/>
        <v>13056.160000000002</v>
      </c>
      <c r="V103" s="107">
        <f t="shared" si="172"/>
        <v>11843</v>
      </c>
      <c r="X103" s="109" t="s">
        <v>123</v>
      </c>
      <c r="Y103" s="106">
        <f t="shared" si="173"/>
        <v>11357.89</v>
      </c>
      <c r="Z103" s="113">
        <f t="shared" si="174"/>
        <v>8807.89</v>
      </c>
      <c r="AA103" s="107">
        <f t="shared" si="175"/>
        <v>2550</v>
      </c>
      <c r="AB103" s="106">
        <f t="shared" si="176"/>
        <v>16250.289999999999</v>
      </c>
      <c r="AC103" s="113">
        <f t="shared" si="177"/>
        <v>10300.289999999999</v>
      </c>
      <c r="AD103" s="107">
        <f t="shared" si="178"/>
        <v>5950</v>
      </c>
      <c r="AE103" s="106">
        <f t="shared" si="179"/>
        <v>23267.14</v>
      </c>
      <c r="AF103" s="113">
        <f t="shared" si="180"/>
        <v>11424.14</v>
      </c>
      <c r="AG103" s="107">
        <f t="shared" si="181"/>
        <v>11843</v>
      </c>
      <c r="AI103" s="109" t="s">
        <v>123</v>
      </c>
      <c r="AJ103" s="106">
        <f t="shared" si="182"/>
        <v>9596.3119999999999</v>
      </c>
      <c r="AK103" s="113">
        <f t="shared" si="183"/>
        <v>7046.3119999999999</v>
      </c>
      <c r="AL103" s="107">
        <f t="shared" si="184"/>
        <v>2550</v>
      </c>
      <c r="AM103" s="106">
        <f t="shared" si="185"/>
        <v>14190.232</v>
      </c>
      <c r="AN103" s="113">
        <f t="shared" si="186"/>
        <v>8240.232</v>
      </c>
      <c r="AO103" s="107">
        <f t="shared" si="187"/>
        <v>5950</v>
      </c>
      <c r="AP103" s="106">
        <f t="shared" si="188"/>
        <v>20982.311999999998</v>
      </c>
      <c r="AQ103" s="113">
        <f t="shared" si="189"/>
        <v>9139.3119999999999</v>
      </c>
      <c r="AR103" s="107">
        <f t="shared" si="190"/>
        <v>11843</v>
      </c>
    </row>
    <row r="104" spans="2:44">
      <c r="B104" s="109" t="s">
        <v>124</v>
      </c>
      <c r="C104" s="106">
        <f t="shared" si="155"/>
        <v>19326.5</v>
      </c>
      <c r="D104" s="113">
        <f t="shared" si="156"/>
        <v>16776.5</v>
      </c>
      <c r="E104" s="107">
        <f t="shared" si="157"/>
        <v>2550</v>
      </c>
      <c r="F104" s="106">
        <f t="shared" si="158"/>
        <v>25568.95</v>
      </c>
      <c r="G104" s="113">
        <f t="shared" si="159"/>
        <v>19618.95</v>
      </c>
      <c r="H104" s="107">
        <f t="shared" si="160"/>
        <v>5950</v>
      </c>
      <c r="I104" s="106">
        <f t="shared" si="161"/>
        <v>34147.699999999997</v>
      </c>
      <c r="J104" s="113">
        <f t="shared" si="162"/>
        <v>21760.7</v>
      </c>
      <c r="K104" s="107">
        <f t="shared" si="163"/>
        <v>12387</v>
      </c>
      <c r="M104" s="109" t="s">
        <v>124</v>
      </c>
      <c r="N104" s="106">
        <f t="shared" si="164"/>
        <v>15971.2</v>
      </c>
      <c r="O104" s="113">
        <f t="shared" si="165"/>
        <v>13421.2</v>
      </c>
      <c r="P104" s="107">
        <f t="shared" si="166"/>
        <v>2550</v>
      </c>
      <c r="Q104" s="106">
        <f t="shared" si="167"/>
        <v>21645.160000000003</v>
      </c>
      <c r="R104" s="113">
        <f t="shared" si="168"/>
        <v>15695.160000000002</v>
      </c>
      <c r="S104" s="107">
        <f t="shared" si="169"/>
        <v>5950</v>
      </c>
      <c r="T104" s="106">
        <f t="shared" si="170"/>
        <v>29795.56</v>
      </c>
      <c r="U104" s="113">
        <f t="shared" si="171"/>
        <v>17408.560000000001</v>
      </c>
      <c r="V104" s="107">
        <f t="shared" si="172"/>
        <v>12387</v>
      </c>
      <c r="X104" s="109" t="s">
        <v>124</v>
      </c>
      <c r="Y104" s="106">
        <f t="shared" si="173"/>
        <v>14293.550000000001</v>
      </c>
      <c r="Z104" s="113">
        <f t="shared" si="174"/>
        <v>11743.550000000001</v>
      </c>
      <c r="AA104" s="107">
        <f t="shared" si="175"/>
        <v>2550</v>
      </c>
      <c r="AB104" s="106">
        <f t="shared" si="176"/>
        <v>19683.264999999999</v>
      </c>
      <c r="AC104" s="113">
        <f t="shared" si="177"/>
        <v>13733.264999999999</v>
      </c>
      <c r="AD104" s="107">
        <f t="shared" si="178"/>
        <v>5950</v>
      </c>
      <c r="AE104" s="106">
        <f t="shared" si="179"/>
        <v>27619.489999999998</v>
      </c>
      <c r="AF104" s="113">
        <f t="shared" si="180"/>
        <v>15232.49</v>
      </c>
      <c r="AG104" s="107">
        <f t="shared" si="181"/>
        <v>12387</v>
      </c>
      <c r="AI104" s="109" t="s">
        <v>124</v>
      </c>
      <c r="AJ104" s="106">
        <f t="shared" si="182"/>
        <v>11944.84</v>
      </c>
      <c r="AK104" s="113">
        <f t="shared" si="183"/>
        <v>9394.84</v>
      </c>
      <c r="AL104" s="107">
        <f t="shared" si="184"/>
        <v>2550</v>
      </c>
      <c r="AM104" s="106">
        <f t="shared" si="185"/>
        <v>16936.612000000001</v>
      </c>
      <c r="AN104" s="113">
        <f t="shared" si="186"/>
        <v>10986.612000000001</v>
      </c>
      <c r="AO104" s="107">
        <f t="shared" si="187"/>
        <v>5950</v>
      </c>
      <c r="AP104" s="106">
        <f t="shared" si="188"/>
        <v>24572.991999999998</v>
      </c>
      <c r="AQ104" s="113">
        <f t="shared" si="189"/>
        <v>12185.992</v>
      </c>
      <c r="AR104" s="107">
        <f t="shared" si="190"/>
        <v>12387</v>
      </c>
    </row>
    <row r="105" spans="2:44">
      <c r="B105" s="109" t="s">
        <v>125</v>
      </c>
      <c r="C105" s="106">
        <f t="shared" si="155"/>
        <v>25617.850000000002</v>
      </c>
      <c r="D105" s="113">
        <f t="shared" si="156"/>
        <v>23067.850000000002</v>
      </c>
      <c r="E105" s="107">
        <f t="shared" si="157"/>
        <v>2550</v>
      </c>
      <c r="F105" s="106">
        <f t="shared" si="158"/>
        <v>32926.300000000003</v>
      </c>
      <c r="G105" s="113">
        <f t="shared" si="159"/>
        <v>26976.3</v>
      </c>
      <c r="H105" s="107">
        <f t="shared" si="160"/>
        <v>5950</v>
      </c>
      <c r="I105" s="106">
        <f t="shared" si="161"/>
        <v>42307.15</v>
      </c>
      <c r="J105" s="113">
        <f t="shared" si="162"/>
        <v>29920.15</v>
      </c>
      <c r="K105" s="107">
        <f t="shared" si="163"/>
        <v>12387</v>
      </c>
      <c r="M105" s="109" t="s">
        <v>125</v>
      </c>
      <c r="N105" s="106">
        <f t="shared" si="164"/>
        <v>21004.280000000002</v>
      </c>
      <c r="O105" s="113">
        <f t="shared" si="165"/>
        <v>18454.280000000002</v>
      </c>
      <c r="P105" s="107">
        <f t="shared" si="166"/>
        <v>2550</v>
      </c>
      <c r="Q105" s="106">
        <f t="shared" si="167"/>
        <v>27531.040000000001</v>
      </c>
      <c r="R105" s="113">
        <f t="shared" si="168"/>
        <v>21581.040000000001</v>
      </c>
      <c r="S105" s="107">
        <f t="shared" si="169"/>
        <v>5950</v>
      </c>
      <c r="T105" s="106">
        <f t="shared" si="170"/>
        <v>36323.120000000003</v>
      </c>
      <c r="U105" s="113">
        <f t="shared" si="171"/>
        <v>23936.120000000003</v>
      </c>
      <c r="V105" s="107">
        <f t="shared" si="172"/>
        <v>12387</v>
      </c>
      <c r="X105" s="109" t="s">
        <v>125</v>
      </c>
      <c r="Y105" s="106">
        <f t="shared" si="173"/>
        <v>18697.495000000003</v>
      </c>
      <c r="Z105" s="113">
        <f t="shared" si="174"/>
        <v>16147.495000000001</v>
      </c>
      <c r="AA105" s="107">
        <f t="shared" si="175"/>
        <v>2550</v>
      </c>
      <c r="AB105" s="106">
        <f t="shared" si="176"/>
        <v>24833.41</v>
      </c>
      <c r="AC105" s="113">
        <f t="shared" si="177"/>
        <v>18883.41</v>
      </c>
      <c r="AD105" s="107">
        <f t="shared" si="178"/>
        <v>5950</v>
      </c>
      <c r="AE105" s="106">
        <f t="shared" si="179"/>
        <v>33331.104999999996</v>
      </c>
      <c r="AF105" s="113">
        <f t="shared" si="180"/>
        <v>20944.105</v>
      </c>
      <c r="AG105" s="107">
        <f t="shared" si="181"/>
        <v>12387</v>
      </c>
      <c r="AI105" s="109" t="s">
        <v>125</v>
      </c>
      <c r="AJ105" s="106">
        <f t="shared" si="182"/>
        <v>15467.996000000001</v>
      </c>
      <c r="AK105" s="113">
        <f t="shared" si="183"/>
        <v>12917.996000000001</v>
      </c>
      <c r="AL105" s="107">
        <f t="shared" si="184"/>
        <v>2550</v>
      </c>
      <c r="AM105" s="106">
        <f t="shared" si="185"/>
        <v>21056.727999999999</v>
      </c>
      <c r="AN105" s="113">
        <f t="shared" si="186"/>
        <v>15106.727999999999</v>
      </c>
      <c r="AO105" s="107">
        <f t="shared" si="187"/>
        <v>5950</v>
      </c>
      <c r="AP105" s="106">
        <f t="shared" si="188"/>
        <v>29142.284</v>
      </c>
      <c r="AQ105" s="113">
        <f t="shared" si="189"/>
        <v>16755.284</v>
      </c>
      <c r="AR105" s="107">
        <f t="shared" si="190"/>
        <v>12387</v>
      </c>
    </row>
    <row r="107" spans="2:44">
      <c r="C107" s="108">
        <f>SUM(C113:C126)</f>
        <v>105355.77500000001</v>
      </c>
      <c r="D107" s="108">
        <f t="shared" ref="D107:K107" si="191">SUM(D113:D126)</f>
        <v>77174.774999999994</v>
      </c>
      <c r="E107" s="108">
        <f t="shared" si="191"/>
        <v>28181</v>
      </c>
      <c r="F107" s="108">
        <f t="shared" si="191"/>
        <v>139953.80000000002</v>
      </c>
      <c r="G107" s="108">
        <f t="shared" si="191"/>
        <v>86325.8</v>
      </c>
      <c r="H107" s="108">
        <f t="shared" si="191"/>
        <v>53628</v>
      </c>
      <c r="I107" s="108">
        <f t="shared" si="191"/>
        <v>197444.75</v>
      </c>
      <c r="J107" s="108">
        <f t="shared" si="191"/>
        <v>95746.750000000015</v>
      </c>
      <c r="K107" s="108">
        <f t="shared" si="191"/>
        <v>101698</v>
      </c>
      <c r="N107" s="108">
        <f>SUM(N113:N126)</f>
        <v>89920.82</v>
      </c>
      <c r="O107" s="108">
        <f t="shared" ref="O107:V107" si="192">SUM(O113:O126)</f>
        <v>61739.819999999992</v>
      </c>
      <c r="P107" s="108">
        <f t="shared" si="192"/>
        <v>28181</v>
      </c>
      <c r="Q107" s="108">
        <f t="shared" si="192"/>
        <v>122688.64000000001</v>
      </c>
      <c r="R107" s="108">
        <f t="shared" si="192"/>
        <v>69060.640000000014</v>
      </c>
      <c r="S107" s="108">
        <f t="shared" si="192"/>
        <v>53628</v>
      </c>
      <c r="T107" s="108">
        <f t="shared" si="192"/>
        <v>178295.40000000002</v>
      </c>
      <c r="U107" s="108">
        <f t="shared" si="192"/>
        <v>76597.400000000009</v>
      </c>
      <c r="V107" s="108">
        <f t="shared" si="192"/>
        <v>101698</v>
      </c>
      <c r="Y107" s="108">
        <f>SUM(Y113:Y126)</f>
        <v>82203.342499999999</v>
      </c>
      <c r="Z107" s="108">
        <f t="shared" ref="Z107:AG107" si="193">SUM(Z113:Z126)</f>
        <v>54022.342499999999</v>
      </c>
      <c r="AA107" s="108">
        <f t="shared" si="193"/>
        <v>28181</v>
      </c>
      <c r="AB107" s="108">
        <f t="shared" si="193"/>
        <v>114056.06000000001</v>
      </c>
      <c r="AC107" s="108">
        <f t="shared" si="193"/>
        <v>60428.06</v>
      </c>
      <c r="AD107" s="108">
        <f t="shared" si="193"/>
        <v>53628</v>
      </c>
      <c r="AE107" s="108">
        <f t="shared" si="193"/>
        <v>168720.72500000001</v>
      </c>
      <c r="AF107" s="108">
        <f t="shared" si="193"/>
        <v>67022.725000000006</v>
      </c>
      <c r="AG107" s="108">
        <f t="shared" si="193"/>
        <v>101698</v>
      </c>
      <c r="AJ107" s="108">
        <f>SUM(AJ113:AJ126)</f>
        <v>71398.873999999982</v>
      </c>
      <c r="AK107" s="108">
        <f t="shared" ref="AK107:AR107" si="194">SUM(AK113:AK126)</f>
        <v>43217.873999999989</v>
      </c>
      <c r="AL107" s="108">
        <f t="shared" si="194"/>
        <v>28181</v>
      </c>
      <c r="AM107" s="108">
        <f t="shared" si="194"/>
        <v>101970.448</v>
      </c>
      <c r="AN107" s="108">
        <f t="shared" si="194"/>
        <v>48342.448000000011</v>
      </c>
      <c r="AO107" s="108">
        <f t="shared" si="194"/>
        <v>53628</v>
      </c>
      <c r="AP107" s="108">
        <f t="shared" si="194"/>
        <v>155316.18</v>
      </c>
      <c r="AQ107" s="108">
        <f t="shared" si="194"/>
        <v>53618.180000000008</v>
      </c>
      <c r="AR107" s="108">
        <f t="shared" si="194"/>
        <v>101698</v>
      </c>
    </row>
    <row r="108" spans="2:44">
      <c r="B108" s="135" t="s">
        <v>173</v>
      </c>
      <c r="C108" s="244" t="s">
        <v>3</v>
      </c>
      <c r="D108" s="244"/>
      <c r="E108" s="244"/>
      <c r="F108" s="244" t="s">
        <v>5</v>
      </c>
      <c r="G108" s="244"/>
      <c r="H108" s="244"/>
      <c r="I108" s="244" t="s">
        <v>6</v>
      </c>
      <c r="J108" s="244"/>
      <c r="K108" s="244"/>
      <c r="M108" s="135" t="s">
        <v>174</v>
      </c>
      <c r="N108" s="244" t="s">
        <v>3</v>
      </c>
      <c r="O108" s="244"/>
      <c r="P108" s="244"/>
      <c r="Q108" s="244" t="s">
        <v>5</v>
      </c>
      <c r="R108" s="244"/>
      <c r="S108" s="244"/>
      <c r="T108" s="244" t="s">
        <v>6</v>
      </c>
      <c r="U108" s="244"/>
      <c r="V108" s="244"/>
      <c r="X108" s="135" t="s">
        <v>175</v>
      </c>
      <c r="Y108" s="244" t="s">
        <v>3</v>
      </c>
      <c r="Z108" s="244"/>
      <c r="AA108" s="244"/>
      <c r="AB108" s="244" t="s">
        <v>5</v>
      </c>
      <c r="AC108" s="244"/>
      <c r="AD108" s="244"/>
      <c r="AE108" s="244" t="s">
        <v>6</v>
      </c>
      <c r="AF108" s="244"/>
      <c r="AG108" s="244"/>
      <c r="AI108" s="135" t="s">
        <v>176</v>
      </c>
      <c r="AJ108" s="244" t="s">
        <v>3</v>
      </c>
      <c r="AK108" s="244"/>
      <c r="AL108" s="244"/>
      <c r="AM108" s="244" t="s">
        <v>5</v>
      </c>
      <c r="AN108" s="244"/>
      <c r="AO108" s="244"/>
      <c r="AP108" s="244" t="s">
        <v>6</v>
      </c>
      <c r="AQ108" s="244"/>
      <c r="AR108" s="244"/>
    </row>
    <row r="109" spans="2:44">
      <c r="B109" s="2"/>
      <c r="C109" s="2"/>
      <c r="D109" s="123">
        <f>Premium!$C$117</f>
        <v>0.42499999999999999</v>
      </c>
      <c r="E109" s="124"/>
      <c r="F109" s="124"/>
      <c r="G109" s="123">
        <f>Premium!$D$117</f>
        <v>0.45</v>
      </c>
      <c r="H109" s="124"/>
      <c r="I109" s="124"/>
      <c r="J109" s="123">
        <f>Premium!$E$117</f>
        <v>0.45</v>
      </c>
      <c r="K109" s="2"/>
      <c r="L109" s="2"/>
      <c r="M109" s="2"/>
      <c r="N109" s="2"/>
      <c r="O109" s="123">
        <f>Premium!$C$117</f>
        <v>0.42499999999999999</v>
      </c>
      <c r="P109" s="124"/>
      <c r="Q109" s="124"/>
      <c r="R109" s="123">
        <f>Premium!$D$117</f>
        <v>0.45</v>
      </c>
      <c r="S109" s="124"/>
      <c r="T109" s="124"/>
      <c r="U109" s="123">
        <f>Premium!$E$117</f>
        <v>0.45</v>
      </c>
      <c r="V109" s="2"/>
      <c r="Y109" s="2"/>
      <c r="Z109" s="123">
        <f>Premium!$C$117</f>
        <v>0.42499999999999999</v>
      </c>
      <c r="AA109" s="124"/>
      <c r="AB109" s="124"/>
      <c r="AC109" s="123">
        <f>Premium!$D$117</f>
        <v>0.45</v>
      </c>
      <c r="AD109" s="124"/>
      <c r="AE109" s="124"/>
      <c r="AF109" s="123">
        <f>Premium!$E$117</f>
        <v>0.45</v>
      </c>
      <c r="AG109" s="2"/>
      <c r="AH109" s="2"/>
      <c r="AJ109" s="2"/>
      <c r="AK109" s="123">
        <f>Premium!$C$117</f>
        <v>0.42499999999999999</v>
      </c>
      <c r="AL109" s="124"/>
      <c r="AM109" s="124"/>
      <c r="AN109" s="123">
        <f>Premium!$D$117</f>
        <v>0.45</v>
      </c>
      <c r="AO109" s="124"/>
      <c r="AP109" s="124"/>
      <c r="AQ109" s="123">
        <f>Premium!$E$117</f>
        <v>0.45</v>
      </c>
      <c r="AR109" s="2"/>
    </row>
    <row r="110" spans="2:44">
      <c r="B110" s="104" t="s">
        <v>21</v>
      </c>
      <c r="C110" s="238">
        <v>10000</v>
      </c>
      <c r="D110" s="239"/>
      <c r="E110" s="240"/>
      <c r="F110" s="238">
        <v>10000</v>
      </c>
      <c r="G110" s="239"/>
      <c r="H110" s="240"/>
      <c r="I110" s="238">
        <v>10000</v>
      </c>
      <c r="J110" s="239"/>
      <c r="K110" s="240"/>
      <c r="N110" s="238">
        <v>10000</v>
      </c>
      <c r="O110" s="239"/>
      <c r="P110" s="240"/>
      <c r="Q110" s="238">
        <v>10000</v>
      </c>
      <c r="R110" s="239"/>
      <c r="S110" s="240"/>
      <c r="T110" s="238">
        <v>10000</v>
      </c>
      <c r="U110" s="239"/>
      <c r="V110" s="240"/>
      <c r="Y110" s="238">
        <v>10000</v>
      </c>
      <c r="Z110" s="239"/>
      <c r="AA110" s="240"/>
      <c r="AB110" s="238">
        <v>10000</v>
      </c>
      <c r="AC110" s="239"/>
      <c r="AD110" s="240"/>
      <c r="AE110" s="238">
        <v>10000</v>
      </c>
      <c r="AF110" s="239"/>
      <c r="AG110" s="240"/>
      <c r="AJ110" s="238">
        <v>10000</v>
      </c>
      <c r="AK110" s="239"/>
      <c r="AL110" s="240"/>
      <c r="AM110" s="238">
        <v>10000</v>
      </c>
      <c r="AN110" s="239"/>
      <c r="AO110" s="240"/>
      <c r="AP110" s="238">
        <v>10000</v>
      </c>
      <c r="AQ110" s="239"/>
      <c r="AR110" s="240"/>
    </row>
    <row r="111" spans="2:44">
      <c r="B111" s="104"/>
      <c r="C111" s="238" t="s">
        <v>136</v>
      </c>
      <c r="D111" s="239"/>
      <c r="E111" s="240"/>
      <c r="F111" s="238" t="s">
        <v>136</v>
      </c>
      <c r="G111" s="239"/>
      <c r="H111" s="240"/>
      <c r="I111" s="238" t="s">
        <v>136</v>
      </c>
      <c r="J111" s="239"/>
      <c r="K111" s="240"/>
      <c r="N111" s="238" t="s">
        <v>137</v>
      </c>
      <c r="O111" s="239"/>
      <c r="P111" s="240"/>
      <c r="Q111" s="238" t="s">
        <v>137</v>
      </c>
      <c r="R111" s="239"/>
      <c r="S111" s="240"/>
      <c r="T111" s="238" t="s">
        <v>137</v>
      </c>
      <c r="U111" s="239"/>
      <c r="V111" s="240"/>
      <c r="Y111" s="251" t="s">
        <v>156</v>
      </c>
      <c r="Z111" s="252"/>
      <c r="AA111" s="253"/>
      <c r="AB111" s="251" t="s">
        <v>156</v>
      </c>
      <c r="AC111" s="252"/>
      <c r="AD111" s="253"/>
      <c r="AE111" s="251" t="s">
        <v>156</v>
      </c>
      <c r="AF111" s="252"/>
      <c r="AG111" s="253"/>
      <c r="AJ111" s="241" t="s">
        <v>157</v>
      </c>
      <c r="AK111" s="242"/>
      <c r="AL111" s="243"/>
      <c r="AM111" s="241" t="s">
        <v>157</v>
      </c>
      <c r="AN111" s="242"/>
      <c r="AO111" s="243"/>
      <c r="AP111" s="241" t="s">
        <v>157</v>
      </c>
      <c r="AQ111" s="242"/>
      <c r="AR111" s="243"/>
    </row>
    <row r="112" spans="2:44">
      <c r="B112" s="104"/>
      <c r="C112" s="105" t="s">
        <v>32</v>
      </c>
      <c r="D112" s="105" t="s">
        <v>138</v>
      </c>
      <c r="E112" s="105" t="s">
        <v>139</v>
      </c>
      <c r="F112" s="105" t="s">
        <v>32</v>
      </c>
      <c r="G112" s="105" t="s">
        <v>138</v>
      </c>
      <c r="H112" s="105" t="s">
        <v>139</v>
      </c>
      <c r="I112" s="105" t="s">
        <v>32</v>
      </c>
      <c r="J112" s="105" t="s">
        <v>138</v>
      </c>
      <c r="K112" s="105" t="s">
        <v>139</v>
      </c>
      <c r="N112" s="105" t="s">
        <v>32</v>
      </c>
      <c r="O112" s="105" t="s">
        <v>138</v>
      </c>
      <c r="P112" s="105" t="s">
        <v>139</v>
      </c>
      <c r="Q112" s="105" t="s">
        <v>32</v>
      </c>
      <c r="R112" s="105" t="s">
        <v>138</v>
      </c>
      <c r="S112" s="105" t="s">
        <v>139</v>
      </c>
      <c r="T112" s="105" t="s">
        <v>32</v>
      </c>
      <c r="U112" s="105" t="s">
        <v>138</v>
      </c>
      <c r="V112" s="105" t="s">
        <v>139</v>
      </c>
      <c r="Y112" s="105" t="s">
        <v>32</v>
      </c>
      <c r="Z112" s="105" t="s">
        <v>138</v>
      </c>
      <c r="AA112" s="105" t="s">
        <v>139</v>
      </c>
      <c r="AB112" s="105" t="s">
        <v>32</v>
      </c>
      <c r="AC112" s="105" t="s">
        <v>138</v>
      </c>
      <c r="AD112" s="105" t="s">
        <v>139</v>
      </c>
      <c r="AE112" s="105" t="s">
        <v>32</v>
      </c>
      <c r="AF112" s="105" t="s">
        <v>138</v>
      </c>
      <c r="AG112" s="105" t="s">
        <v>139</v>
      </c>
      <c r="AJ112" s="105" t="s">
        <v>32</v>
      </c>
      <c r="AK112" s="105" t="s">
        <v>138</v>
      </c>
      <c r="AL112" s="105" t="s">
        <v>139</v>
      </c>
      <c r="AM112" s="105" t="s">
        <v>32</v>
      </c>
      <c r="AN112" s="105" t="s">
        <v>138</v>
      </c>
      <c r="AO112" s="105" t="s">
        <v>139</v>
      </c>
      <c r="AP112" s="105" t="s">
        <v>32</v>
      </c>
      <c r="AQ112" s="105" t="s">
        <v>138</v>
      </c>
      <c r="AR112" s="105" t="s">
        <v>139</v>
      </c>
    </row>
    <row r="113" spans="2:44">
      <c r="B113" s="109" t="s">
        <v>112</v>
      </c>
      <c r="C113" s="106">
        <f>SUM(D113:E113)</f>
        <v>2420.1999999999998</v>
      </c>
      <c r="D113" s="113">
        <f>D8*(1-D$109)</f>
        <v>1113.1999999999998</v>
      </c>
      <c r="E113" s="107">
        <f>E8</f>
        <v>1307</v>
      </c>
      <c r="F113" s="106">
        <f>SUM(G113:H113)</f>
        <v>3200.2</v>
      </c>
      <c r="G113" s="113">
        <f>G8*(1-G$109)</f>
        <v>1245.2</v>
      </c>
      <c r="H113" s="107">
        <f>H8</f>
        <v>1955</v>
      </c>
      <c r="I113" s="106">
        <f>SUM(J113:K113)</f>
        <v>4789.05</v>
      </c>
      <c r="J113" s="113">
        <f>J8*(1-J$109)</f>
        <v>1381.0500000000002</v>
      </c>
      <c r="K113" s="107">
        <f>K8</f>
        <v>3408</v>
      </c>
      <c r="M113" s="109" t="s">
        <v>112</v>
      </c>
      <c r="N113" s="106">
        <f>SUM(O113:P113)</f>
        <v>2197.56</v>
      </c>
      <c r="O113" s="113">
        <f>O8*(1-O$109)</f>
        <v>890.56000000000006</v>
      </c>
      <c r="P113" s="107">
        <f>P8</f>
        <v>1307</v>
      </c>
      <c r="Q113" s="106">
        <f>SUM(R113:S113)</f>
        <v>2951.16</v>
      </c>
      <c r="R113" s="113">
        <f>R8*(1-R$109)</f>
        <v>996.16000000000008</v>
      </c>
      <c r="S113" s="107">
        <f>S8</f>
        <v>1955</v>
      </c>
      <c r="T113" s="106">
        <f>SUM(U113:V113)</f>
        <v>4512.84</v>
      </c>
      <c r="U113" s="113">
        <f>U8*(1-U$109)</f>
        <v>1104.8400000000001</v>
      </c>
      <c r="V113" s="107">
        <f>V8</f>
        <v>3408</v>
      </c>
      <c r="X113" s="109" t="s">
        <v>112</v>
      </c>
      <c r="Y113" s="106">
        <f>SUM(Z113:AA113)</f>
        <v>2086.2399999999998</v>
      </c>
      <c r="Z113" s="113">
        <f>Z8*(1-Z$109)</f>
        <v>779.23999999999978</v>
      </c>
      <c r="AA113" s="107">
        <f>AA8</f>
        <v>1307</v>
      </c>
      <c r="AB113" s="106">
        <f>SUM(AC113:AD113)</f>
        <v>2826.6400000000003</v>
      </c>
      <c r="AC113" s="113">
        <f>AC8*(1-AC$109)</f>
        <v>871.6400000000001</v>
      </c>
      <c r="AD113" s="107">
        <f>AD8</f>
        <v>1955</v>
      </c>
      <c r="AE113" s="106">
        <f>SUM(AF113:AG113)</f>
        <v>4374.7349999999997</v>
      </c>
      <c r="AF113" s="113">
        <f>AF8*(1-AF$109)</f>
        <v>966.73500000000001</v>
      </c>
      <c r="AG113" s="107">
        <f>AG8</f>
        <v>3408</v>
      </c>
      <c r="AI113" s="109" t="s">
        <v>112</v>
      </c>
      <c r="AJ113" s="106">
        <f>SUM(AK113:AL113)</f>
        <v>1930.3920000000001</v>
      </c>
      <c r="AK113" s="113">
        <f>AK8*(1-AK$109)</f>
        <v>623.39200000000005</v>
      </c>
      <c r="AL113" s="107">
        <f>AL8</f>
        <v>1307</v>
      </c>
      <c r="AM113" s="106">
        <f>SUM(AN113:AO113)</f>
        <v>2652.3119999999999</v>
      </c>
      <c r="AN113" s="113">
        <f>AN8*(1-AN$109)</f>
        <v>697.31200000000001</v>
      </c>
      <c r="AO113" s="107">
        <f>AO8</f>
        <v>1955</v>
      </c>
      <c r="AP113" s="106">
        <f>SUM(AQ113:AR113)</f>
        <v>4181.3879999999999</v>
      </c>
      <c r="AQ113" s="113">
        <f>AQ8*(1-AQ$109)</f>
        <v>773.38800000000015</v>
      </c>
      <c r="AR113" s="107">
        <f>AR8</f>
        <v>3408</v>
      </c>
    </row>
    <row r="114" spans="2:44">
      <c r="B114" s="109" t="s">
        <v>113</v>
      </c>
      <c r="C114" s="106">
        <f t="shared" ref="C114:C126" si="195">SUM(D114:E114)</f>
        <v>2199.3999999999996</v>
      </c>
      <c r="D114" s="113">
        <f t="shared" ref="D114:D126" si="196">D9*(1-D$109)</f>
        <v>1076.3999999999999</v>
      </c>
      <c r="E114" s="107">
        <f t="shared" ref="E114:E126" si="197">E9</f>
        <v>1123</v>
      </c>
      <c r="F114" s="106">
        <f t="shared" ref="F114:F126" si="198">SUM(G114:H114)</f>
        <v>3103.95</v>
      </c>
      <c r="G114" s="113">
        <f t="shared" ref="G114:G126" si="199">G9*(1-G$109)</f>
        <v>1203.95</v>
      </c>
      <c r="H114" s="107">
        <f t="shared" ref="H114:H126" si="200">H9</f>
        <v>1900</v>
      </c>
      <c r="I114" s="106">
        <f t="shared" ref="I114:I126" si="201">SUM(J114:K114)</f>
        <v>4756.3999999999996</v>
      </c>
      <c r="J114" s="113">
        <f t="shared" ref="J114:J126" si="202">J9*(1-J$109)</f>
        <v>1335.4</v>
      </c>
      <c r="K114" s="107">
        <f t="shared" ref="K114:K126" si="203">K9</f>
        <v>3421</v>
      </c>
      <c r="M114" s="109" t="s">
        <v>113</v>
      </c>
      <c r="N114" s="106">
        <f t="shared" ref="N114:N126" si="204">SUM(O114:P114)</f>
        <v>1984.12</v>
      </c>
      <c r="O114" s="113">
        <f t="shared" ref="O114:O126" si="205">O9*(1-O$109)</f>
        <v>861.12</v>
      </c>
      <c r="P114" s="107">
        <f t="shared" ref="P114:P126" si="206">P9</f>
        <v>1123</v>
      </c>
      <c r="Q114" s="106">
        <f t="shared" ref="Q114:Q126" si="207">SUM(R114:S114)</f>
        <v>2863.16</v>
      </c>
      <c r="R114" s="113">
        <f t="shared" ref="R114:R126" si="208">R9*(1-R$109)</f>
        <v>963.16000000000008</v>
      </c>
      <c r="S114" s="107">
        <f t="shared" ref="S114:S126" si="209">S9</f>
        <v>1900</v>
      </c>
      <c r="T114" s="106">
        <f t="shared" ref="T114:T126" si="210">SUM(U114:V114)</f>
        <v>4489.32</v>
      </c>
      <c r="U114" s="113">
        <f t="shared" ref="U114:U126" si="211">U9*(1-U$109)</f>
        <v>1068.3200000000002</v>
      </c>
      <c r="V114" s="107">
        <f t="shared" ref="V114:V126" si="212">V9</f>
        <v>3421</v>
      </c>
      <c r="X114" s="109" t="s">
        <v>113</v>
      </c>
      <c r="Y114" s="106">
        <f t="shared" ref="Y114:Y126" si="213">SUM(Z114:AA114)</f>
        <v>1876.48</v>
      </c>
      <c r="Z114" s="113">
        <f t="shared" ref="Z114:Z126" si="214">Z9*(1-Z$109)</f>
        <v>753.4799999999999</v>
      </c>
      <c r="AA114" s="107">
        <f t="shared" ref="AA114:AA126" si="215">AA9</f>
        <v>1123</v>
      </c>
      <c r="AB114" s="106">
        <f t="shared" ref="AB114:AB126" si="216">SUM(AC114:AD114)</f>
        <v>2742.7649999999999</v>
      </c>
      <c r="AC114" s="113">
        <f t="shared" ref="AC114:AC126" si="217">AC9*(1-AC$109)</f>
        <v>842.76499999999999</v>
      </c>
      <c r="AD114" s="107">
        <f t="shared" ref="AD114:AD126" si="218">AD9</f>
        <v>1900</v>
      </c>
      <c r="AE114" s="106">
        <f t="shared" ref="AE114:AE126" si="219">SUM(AF114:AG114)</f>
        <v>4355.78</v>
      </c>
      <c r="AF114" s="113">
        <f t="shared" ref="AF114:AF126" si="220">AF9*(1-AF$109)</f>
        <v>934.78</v>
      </c>
      <c r="AG114" s="107">
        <f t="shared" ref="AG114:AG126" si="221">AG9</f>
        <v>3421</v>
      </c>
      <c r="AI114" s="109" t="s">
        <v>113</v>
      </c>
      <c r="AJ114" s="106">
        <f t="shared" ref="AJ114:AJ126" si="222">SUM(AK114:AL114)</f>
        <v>1725.7839999999999</v>
      </c>
      <c r="AK114" s="113">
        <f t="shared" ref="AK114:AK126" si="223">AK9*(1-AK$109)</f>
        <v>602.78399999999988</v>
      </c>
      <c r="AL114" s="107">
        <f t="shared" ref="AL114:AL126" si="224">AL9</f>
        <v>1123</v>
      </c>
      <c r="AM114" s="106">
        <f t="shared" ref="AM114:AM126" si="225">SUM(AN114:AO114)</f>
        <v>2574.212</v>
      </c>
      <c r="AN114" s="113">
        <f t="shared" ref="AN114:AN126" si="226">AN9*(1-AN$109)</f>
        <v>674.21199999999999</v>
      </c>
      <c r="AO114" s="107">
        <f t="shared" ref="AO114:AO126" si="227">AO9</f>
        <v>1900</v>
      </c>
      <c r="AP114" s="106">
        <f t="shared" ref="AP114:AP126" si="228">SUM(AQ114:AR114)</f>
        <v>4168.8240000000005</v>
      </c>
      <c r="AQ114" s="113">
        <f t="shared" ref="AQ114:AQ126" si="229">AQ9*(1-AQ$109)</f>
        <v>747.82400000000007</v>
      </c>
      <c r="AR114" s="107">
        <f t="shared" ref="AR114:AR126" si="230">AR9</f>
        <v>3421</v>
      </c>
    </row>
    <row r="115" spans="2:44">
      <c r="B115" s="109" t="s">
        <v>114</v>
      </c>
      <c r="C115" s="106">
        <f t="shared" si="195"/>
        <v>2543.1499999999996</v>
      </c>
      <c r="D115" s="113">
        <f t="shared" si="196"/>
        <v>1243.1499999999999</v>
      </c>
      <c r="E115" s="107">
        <f t="shared" si="197"/>
        <v>1300</v>
      </c>
      <c r="F115" s="106">
        <f t="shared" si="198"/>
        <v>3567.4</v>
      </c>
      <c r="G115" s="113">
        <f t="shared" si="199"/>
        <v>1390.4</v>
      </c>
      <c r="H115" s="107">
        <f t="shared" si="200"/>
        <v>2177</v>
      </c>
      <c r="I115" s="106">
        <f t="shared" si="201"/>
        <v>5613.2</v>
      </c>
      <c r="J115" s="113">
        <f t="shared" si="202"/>
        <v>1542.2</v>
      </c>
      <c r="K115" s="107">
        <f t="shared" si="203"/>
        <v>4071</v>
      </c>
      <c r="M115" s="109" t="s">
        <v>114</v>
      </c>
      <c r="N115" s="106">
        <f t="shared" si="204"/>
        <v>2294.52</v>
      </c>
      <c r="O115" s="113">
        <f t="shared" si="205"/>
        <v>994.52</v>
      </c>
      <c r="P115" s="107">
        <f t="shared" si="206"/>
        <v>1300</v>
      </c>
      <c r="Q115" s="106">
        <f t="shared" si="207"/>
        <v>3289.32</v>
      </c>
      <c r="R115" s="113">
        <f t="shared" si="208"/>
        <v>1112.3200000000002</v>
      </c>
      <c r="S115" s="107">
        <f t="shared" si="209"/>
        <v>2177</v>
      </c>
      <c r="T115" s="106">
        <f t="shared" si="210"/>
        <v>5304.76</v>
      </c>
      <c r="U115" s="113">
        <f t="shared" si="211"/>
        <v>1233.7600000000002</v>
      </c>
      <c r="V115" s="107">
        <f t="shared" si="212"/>
        <v>4071</v>
      </c>
      <c r="X115" s="109" t="s">
        <v>114</v>
      </c>
      <c r="Y115" s="106">
        <f t="shared" si="213"/>
        <v>2170.2049999999999</v>
      </c>
      <c r="Z115" s="113">
        <f t="shared" si="214"/>
        <v>870.20499999999981</v>
      </c>
      <c r="AA115" s="107">
        <f t="shared" si="215"/>
        <v>1300</v>
      </c>
      <c r="AB115" s="106">
        <f t="shared" si="216"/>
        <v>3150.2799999999997</v>
      </c>
      <c r="AC115" s="113">
        <f t="shared" si="217"/>
        <v>973.28</v>
      </c>
      <c r="AD115" s="107">
        <f t="shared" si="218"/>
        <v>2177</v>
      </c>
      <c r="AE115" s="106">
        <f t="shared" si="219"/>
        <v>5150.54</v>
      </c>
      <c r="AF115" s="113">
        <f t="shared" si="220"/>
        <v>1079.54</v>
      </c>
      <c r="AG115" s="107">
        <f t="shared" si="221"/>
        <v>4071</v>
      </c>
      <c r="AI115" s="109" t="s">
        <v>114</v>
      </c>
      <c r="AJ115" s="106">
        <f t="shared" si="222"/>
        <v>1996.164</v>
      </c>
      <c r="AK115" s="113">
        <f t="shared" si="223"/>
        <v>696.16399999999999</v>
      </c>
      <c r="AL115" s="107">
        <f t="shared" si="224"/>
        <v>1300</v>
      </c>
      <c r="AM115" s="106">
        <f t="shared" si="225"/>
        <v>2955.6240000000003</v>
      </c>
      <c r="AN115" s="113">
        <f t="shared" si="226"/>
        <v>778.62400000000014</v>
      </c>
      <c r="AO115" s="107">
        <f t="shared" si="227"/>
        <v>2177</v>
      </c>
      <c r="AP115" s="106">
        <f t="shared" si="228"/>
        <v>4934.6319999999996</v>
      </c>
      <c r="AQ115" s="113">
        <f t="shared" si="229"/>
        <v>863.63200000000006</v>
      </c>
      <c r="AR115" s="107">
        <f t="shared" si="230"/>
        <v>4071</v>
      </c>
    </row>
    <row r="116" spans="2:44">
      <c r="B116" s="109" t="s">
        <v>115</v>
      </c>
      <c r="C116" s="106">
        <f t="shared" si="195"/>
        <v>3117.2249999999999</v>
      </c>
      <c r="D116" s="113">
        <f t="shared" si="196"/>
        <v>1577.2249999999999</v>
      </c>
      <c r="E116" s="107">
        <f t="shared" si="197"/>
        <v>1540</v>
      </c>
      <c r="F116" s="106">
        <f t="shared" si="198"/>
        <v>4302.8500000000004</v>
      </c>
      <c r="G116" s="113">
        <f t="shared" si="199"/>
        <v>1763.8500000000001</v>
      </c>
      <c r="H116" s="107">
        <f t="shared" si="200"/>
        <v>2539</v>
      </c>
      <c r="I116" s="106">
        <f t="shared" si="201"/>
        <v>6575.35</v>
      </c>
      <c r="J116" s="113">
        <f t="shared" si="202"/>
        <v>1956.3500000000001</v>
      </c>
      <c r="K116" s="107">
        <f t="shared" si="203"/>
        <v>4619</v>
      </c>
      <c r="M116" s="109" t="s">
        <v>115</v>
      </c>
      <c r="N116" s="106">
        <f t="shared" si="204"/>
        <v>2801.7799999999997</v>
      </c>
      <c r="O116" s="113">
        <f t="shared" si="205"/>
        <v>1261.78</v>
      </c>
      <c r="P116" s="107">
        <f t="shared" si="206"/>
        <v>1540</v>
      </c>
      <c r="Q116" s="106">
        <f t="shared" si="207"/>
        <v>3950.0800000000004</v>
      </c>
      <c r="R116" s="113">
        <f t="shared" si="208"/>
        <v>1411.0800000000004</v>
      </c>
      <c r="S116" s="107">
        <f t="shared" si="209"/>
        <v>2539</v>
      </c>
      <c r="T116" s="106">
        <f t="shared" si="210"/>
        <v>6184.08</v>
      </c>
      <c r="U116" s="113">
        <f t="shared" si="211"/>
        <v>1565.0800000000004</v>
      </c>
      <c r="V116" s="107">
        <f t="shared" si="212"/>
        <v>4619</v>
      </c>
      <c r="X116" s="109" t="s">
        <v>115</v>
      </c>
      <c r="Y116" s="106">
        <f t="shared" si="213"/>
        <v>2644.0574999999999</v>
      </c>
      <c r="Z116" s="113">
        <f t="shared" si="214"/>
        <v>1104.0574999999999</v>
      </c>
      <c r="AA116" s="107">
        <f t="shared" si="215"/>
        <v>1540</v>
      </c>
      <c r="AB116" s="106">
        <f t="shared" si="216"/>
        <v>3773.6949999999997</v>
      </c>
      <c r="AC116" s="113">
        <f t="shared" si="217"/>
        <v>1234.6949999999999</v>
      </c>
      <c r="AD116" s="107">
        <f t="shared" si="218"/>
        <v>2539</v>
      </c>
      <c r="AE116" s="106">
        <f t="shared" si="219"/>
        <v>5988.4449999999997</v>
      </c>
      <c r="AF116" s="113">
        <f t="shared" si="220"/>
        <v>1369.4449999999999</v>
      </c>
      <c r="AG116" s="107">
        <f t="shared" si="221"/>
        <v>4619</v>
      </c>
      <c r="AI116" s="109" t="s">
        <v>115</v>
      </c>
      <c r="AJ116" s="106">
        <f t="shared" si="222"/>
        <v>2423.2460000000001</v>
      </c>
      <c r="AK116" s="113">
        <f t="shared" si="223"/>
        <v>883.24599999999987</v>
      </c>
      <c r="AL116" s="107">
        <f t="shared" si="224"/>
        <v>1540</v>
      </c>
      <c r="AM116" s="106">
        <f t="shared" si="225"/>
        <v>3526.7560000000003</v>
      </c>
      <c r="AN116" s="113">
        <f t="shared" si="226"/>
        <v>987.75600000000009</v>
      </c>
      <c r="AO116" s="107">
        <f t="shared" si="227"/>
        <v>2539</v>
      </c>
      <c r="AP116" s="106">
        <f t="shared" si="228"/>
        <v>5714.5560000000005</v>
      </c>
      <c r="AQ116" s="113">
        <f t="shared" si="229"/>
        <v>1095.556</v>
      </c>
      <c r="AR116" s="107">
        <f t="shared" si="230"/>
        <v>4619</v>
      </c>
    </row>
    <row r="117" spans="2:44">
      <c r="B117" s="109" t="s">
        <v>116</v>
      </c>
      <c r="C117" s="106">
        <f t="shared" si="195"/>
        <v>3459.5249999999996</v>
      </c>
      <c r="D117" s="113">
        <f t="shared" si="196"/>
        <v>1855.5249999999999</v>
      </c>
      <c r="E117" s="107">
        <f t="shared" si="197"/>
        <v>1604</v>
      </c>
      <c r="F117" s="106">
        <f t="shared" si="198"/>
        <v>4666.1499999999996</v>
      </c>
      <c r="G117" s="113">
        <f t="shared" si="199"/>
        <v>2075.15</v>
      </c>
      <c r="H117" s="107">
        <f t="shared" si="200"/>
        <v>2591</v>
      </c>
      <c r="I117" s="106">
        <f t="shared" si="201"/>
        <v>7005.75</v>
      </c>
      <c r="J117" s="113">
        <f t="shared" si="202"/>
        <v>2301.75</v>
      </c>
      <c r="K117" s="107">
        <f t="shared" si="203"/>
        <v>4704</v>
      </c>
      <c r="M117" s="109" t="s">
        <v>116</v>
      </c>
      <c r="N117" s="106">
        <f t="shared" si="204"/>
        <v>3088.42</v>
      </c>
      <c r="O117" s="113">
        <f t="shared" si="205"/>
        <v>1484.42</v>
      </c>
      <c r="P117" s="107">
        <f t="shared" si="206"/>
        <v>1604</v>
      </c>
      <c r="Q117" s="106">
        <f t="shared" si="207"/>
        <v>4251.12</v>
      </c>
      <c r="R117" s="113">
        <f t="shared" si="208"/>
        <v>1660.1200000000001</v>
      </c>
      <c r="S117" s="107">
        <f t="shared" si="209"/>
        <v>2591</v>
      </c>
      <c r="T117" s="106">
        <f t="shared" si="210"/>
        <v>6545.4</v>
      </c>
      <c r="U117" s="113">
        <f t="shared" si="211"/>
        <v>1841.4</v>
      </c>
      <c r="V117" s="107">
        <f t="shared" si="212"/>
        <v>4704</v>
      </c>
      <c r="X117" s="109" t="s">
        <v>116</v>
      </c>
      <c r="Y117" s="106">
        <f t="shared" si="213"/>
        <v>2902.8674999999994</v>
      </c>
      <c r="Z117" s="113">
        <f t="shared" si="214"/>
        <v>1298.8674999999996</v>
      </c>
      <c r="AA117" s="107">
        <f t="shared" si="215"/>
        <v>1604</v>
      </c>
      <c r="AB117" s="106">
        <f t="shared" si="216"/>
        <v>4043.605</v>
      </c>
      <c r="AC117" s="113">
        <f t="shared" si="217"/>
        <v>1452.605</v>
      </c>
      <c r="AD117" s="107">
        <f t="shared" si="218"/>
        <v>2591</v>
      </c>
      <c r="AE117" s="106">
        <f t="shared" si="219"/>
        <v>6315.2250000000004</v>
      </c>
      <c r="AF117" s="113">
        <f t="shared" si="220"/>
        <v>1611.2250000000001</v>
      </c>
      <c r="AG117" s="107">
        <f t="shared" si="221"/>
        <v>4704</v>
      </c>
      <c r="AI117" s="109" t="s">
        <v>116</v>
      </c>
      <c r="AJ117" s="106">
        <f t="shared" si="222"/>
        <v>2643.0940000000001</v>
      </c>
      <c r="AK117" s="113">
        <f t="shared" si="223"/>
        <v>1039.0940000000001</v>
      </c>
      <c r="AL117" s="107">
        <f t="shared" si="224"/>
        <v>1604</v>
      </c>
      <c r="AM117" s="106">
        <f t="shared" si="225"/>
        <v>3753.0839999999998</v>
      </c>
      <c r="AN117" s="113">
        <f t="shared" si="226"/>
        <v>1162.0840000000001</v>
      </c>
      <c r="AO117" s="107">
        <f t="shared" si="227"/>
        <v>2591</v>
      </c>
      <c r="AP117" s="106">
        <f t="shared" si="228"/>
        <v>5992.98</v>
      </c>
      <c r="AQ117" s="113">
        <f t="shared" si="229"/>
        <v>1288.98</v>
      </c>
      <c r="AR117" s="107">
        <f t="shared" si="230"/>
        <v>4704</v>
      </c>
    </row>
    <row r="118" spans="2:44">
      <c r="B118" s="110" t="s">
        <v>117</v>
      </c>
      <c r="C118" s="106">
        <f t="shared" si="195"/>
        <v>3843.45</v>
      </c>
      <c r="D118" s="113">
        <f t="shared" si="196"/>
        <v>2096.4499999999998</v>
      </c>
      <c r="E118" s="107">
        <f t="shared" si="197"/>
        <v>1747</v>
      </c>
      <c r="F118" s="106">
        <f t="shared" si="198"/>
        <v>5198.2000000000007</v>
      </c>
      <c r="G118" s="113">
        <f t="shared" si="199"/>
        <v>2345.2000000000003</v>
      </c>
      <c r="H118" s="107">
        <f t="shared" si="200"/>
        <v>2853</v>
      </c>
      <c r="I118" s="106">
        <f t="shared" si="201"/>
        <v>7870.9500000000007</v>
      </c>
      <c r="J118" s="113">
        <f t="shared" si="202"/>
        <v>2600.9500000000003</v>
      </c>
      <c r="K118" s="107">
        <f t="shared" si="203"/>
        <v>5270</v>
      </c>
      <c r="M118" s="110" t="s">
        <v>117</v>
      </c>
      <c r="N118" s="106">
        <f t="shared" si="204"/>
        <v>3424.16</v>
      </c>
      <c r="O118" s="113">
        <f t="shared" si="205"/>
        <v>1677.16</v>
      </c>
      <c r="P118" s="107">
        <f t="shared" si="206"/>
        <v>1747</v>
      </c>
      <c r="Q118" s="106">
        <f t="shared" si="207"/>
        <v>4729.16</v>
      </c>
      <c r="R118" s="113">
        <f t="shared" si="208"/>
        <v>1876.1600000000003</v>
      </c>
      <c r="S118" s="107">
        <f t="shared" si="209"/>
        <v>2853</v>
      </c>
      <c r="T118" s="106">
        <f t="shared" si="210"/>
        <v>7350.76</v>
      </c>
      <c r="U118" s="113">
        <f t="shared" si="211"/>
        <v>2080.7600000000002</v>
      </c>
      <c r="V118" s="107">
        <f t="shared" si="212"/>
        <v>5270</v>
      </c>
      <c r="X118" s="110" t="s">
        <v>117</v>
      </c>
      <c r="Y118" s="106">
        <f t="shared" si="213"/>
        <v>3214.5149999999999</v>
      </c>
      <c r="Z118" s="113">
        <f t="shared" si="214"/>
        <v>1467.5149999999999</v>
      </c>
      <c r="AA118" s="107">
        <f t="shared" si="215"/>
        <v>1747</v>
      </c>
      <c r="AB118" s="106">
        <f t="shared" si="216"/>
        <v>4494.6399999999994</v>
      </c>
      <c r="AC118" s="113">
        <f t="shared" si="217"/>
        <v>1641.6399999999999</v>
      </c>
      <c r="AD118" s="107">
        <f t="shared" si="218"/>
        <v>2853</v>
      </c>
      <c r="AE118" s="106">
        <f t="shared" si="219"/>
        <v>7090.665</v>
      </c>
      <c r="AF118" s="113">
        <f t="shared" si="220"/>
        <v>1820.665</v>
      </c>
      <c r="AG118" s="107">
        <f t="shared" si="221"/>
        <v>5270</v>
      </c>
      <c r="AI118" s="110" t="s">
        <v>117</v>
      </c>
      <c r="AJ118" s="106">
        <f t="shared" si="222"/>
        <v>2921.0119999999997</v>
      </c>
      <c r="AK118" s="113">
        <f t="shared" si="223"/>
        <v>1174.0119999999999</v>
      </c>
      <c r="AL118" s="107">
        <f t="shared" si="224"/>
        <v>1747</v>
      </c>
      <c r="AM118" s="106">
        <f t="shared" si="225"/>
        <v>4166.3119999999999</v>
      </c>
      <c r="AN118" s="113">
        <f t="shared" si="226"/>
        <v>1313.3120000000001</v>
      </c>
      <c r="AO118" s="107">
        <f t="shared" si="227"/>
        <v>2853</v>
      </c>
      <c r="AP118" s="106">
        <f t="shared" si="228"/>
        <v>6726.5320000000002</v>
      </c>
      <c r="AQ118" s="113">
        <f t="shared" si="229"/>
        <v>1456.5320000000002</v>
      </c>
      <c r="AR118" s="107">
        <f t="shared" si="230"/>
        <v>5270</v>
      </c>
    </row>
    <row r="119" spans="2:44">
      <c r="B119" s="109" t="s">
        <v>118</v>
      </c>
      <c r="C119" s="106">
        <f t="shared" si="195"/>
        <v>4496.5</v>
      </c>
      <c r="D119" s="113">
        <f t="shared" si="196"/>
        <v>2541.5</v>
      </c>
      <c r="E119" s="107">
        <f t="shared" si="197"/>
        <v>1955</v>
      </c>
      <c r="F119" s="106">
        <f t="shared" si="198"/>
        <v>6077.9500000000007</v>
      </c>
      <c r="G119" s="113">
        <f t="shared" si="199"/>
        <v>2842.9500000000003</v>
      </c>
      <c r="H119" s="107">
        <f t="shared" si="200"/>
        <v>3235</v>
      </c>
      <c r="I119" s="106">
        <f t="shared" si="201"/>
        <v>8975.15</v>
      </c>
      <c r="J119" s="113">
        <f t="shared" si="202"/>
        <v>3153.15</v>
      </c>
      <c r="K119" s="107">
        <f t="shared" si="203"/>
        <v>5822</v>
      </c>
      <c r="M119" s="109" t="s">
        <v>118</v>
      </c>
      <c r="N119" s="106">
        <f t="shared" si="204"/>
        <v>3988.2</v>
      </c>
      <c r="O119" s="113">
        <f t="shared" si="205"/>
        <v>2033.1999999999998</v>
      </c>
      <c r="P119" s="107">
        <f t="shared" si="206"/>
        <v>1955</v>
      </c>
      <c r="Q119" s="106">
        <f t="shared" si="207"/>
        <v>5509.3600000000006</v>
      </c>
      <c r="R119" s="113">
        <f t="shared" si="208"/>
        <v>2274.36</v>
      </c>
      <c r="S119" s="107">
        <f t="shared" si="209"/>
        <v>3235</v>
      </c>
      <c r="T119" s="106">
        <f t="shared" si="210"/>
        <v>8344.52</v>
      </c>
      <c r="U119" s="113">
        <f t="shared" si="211"/>
        <v>2522.5200000000004</v>
      </c>
      <c r="V119" s="107">
        <f t="shared" si="212"/>
        <v>5822</v>
      </c>
      <c r="X119" s="109" t="s">
        <v>118</v>
      </c>
      <c r="Y119" s="106">
        <f t="shared" si="213"/>
        <v>3734.05</v>
      </c>
      <c r="Z119" s="113">
        <f t="shared" si="214"/>
        <v>1779.05</v>
      </c>
      <c r="AA119" s="107">
        <f t="shared" si="215"/>
        <v>1955</v>
      </c>
      <c r="AB119" s="106">
        <f t="shared" si="216"/>
        <v>5225.0650000000005</v>
      </c>
      <c r="AC119" s="113">
        <f t="shared" si="217"/>
        <v>1990.0650000000001</v>
      </c>
      <c r="AD119" s="107">
        <f t="shared" si="218"/>
        <v>3235</v>
      </c>
      <c r="AE119" s="106">
        <f t="shared" si="219"/>
        <v>8029.2049999999999</v>
      </c>
      <c r="AF119" s="113">
        <f t="shared" si="220"/>
        <v>2207.2049999999999</v>
      </c>
      <c r="AG119" s="107">
        <f t="shared" si="221"/>
        <v>5822</v>
      </c>
      <c r="AI119" s="109" t="s">
        <v>118</v>
      </c>
      <c r="AJ119" s="106">
        <f t="shared" si="222"/>
        <v>3378.24</v>
      </c>
      <c r="AK119" s="113">
        <f t="shared" si="223"/>
        <v>1423.2399999999998</v>
      </c>
      <c r="AL119" s="107">
        <f t="shared" si="224"/>
        <v>1955</v>
      </c>
      <c r="AM119" s="106">
        <f t="shared" si="225"/>
        <v>4827.0519999999997</v>
      </c>
      <c r="AN119" s="113">
        <f t="shared" si="226"/>
        <v>1592.0520000000001</v>
      </c>
      <c r="AO119" s="107">
        <f t="shared" si="227"/>
        <v>3235</v>
      </c>
      <c r="AP119" s="106">
        <f t="shared" si="228"/>
        <v>7587.7640000000001</v>
      </c>
      <c r="AQ119" s="113">
        <f t="shared" si="229"/>
        <v>1765.7640000000001</v>
      </c>
      <c r="AR119" s="107">
        <f t="shared" si="230"/>
        <v>5822</v>
      </c>
    </row>
    <row r="120" spans="2:44">
      <c r="B120" s="109" t="s">
        <v>119</v>
      </c>
      <c r="C120" s="106">
        <f t="shared" si="195"/>
        <v>5458.875</v>
      </c>
      <c r="D120" s="113">
        <f t="shared" si="196"/>
        <v>3153.8749999999995</v>
      </c>
      <c r="E120" s="107">
        <f t="shared" si="197"/>
        <v>2305</v>
      </c>
      <c r="F120" s="106">
        <f t="shared" si="198"/>
        <v>7203.7000000000007</v>
      </c>
      <c r="G120" s="113">
        <f t="shared" si="199"/>
        <v>3527.7000000000003</v>
      </c>
      <c r="H120" s="107">
        <f t="shared" si="200"/>
        <v>3676</v>
      </c>
      <c r="I120" s="106">
        <f t="shared" si="201"/>
        <v>10499.7</v>
      </c>
      <c r="J120" s="113">
        <f t="shared" si="202"/>
        <v>3912.7000000000003</v>
      </c>
      <c r="K120" s="107">
        <f t="shared" si="203"/>
        <v>6587</v>
      </c>
      <c r="M120" s="109" t="s">
        <v>119</v>
      </c>
      <c r="N120" s="106">
        <f t="shared" si="204"/>
        <v>4828.1000000000004</v>
      </c>
      <c r="O120" s="113">
        <f t="shared" si="205"/>
        <v>2523.1</v>
      </c>
      <c r="P120" s="107">
        <f t="shared" si="206"/>
        <v>2305</v>
      </c>
      <c r="Q120" s="106">
        <f t="shared" si="207"/>
        <v>6498.1600000000008</v>
      </c>
      <c r="R120" s="113">
        <f t="shared" si="208"/>
        <v>2822.1600000000008</v>
      </c>
      <c r="S120" s="107">
        <f t="shared" si="209"/>
        <v>3676</v>
      </c>
      <c r="T120" s="106">
        <f t="shared" si="210"/>
        <v>9717.16</v>
      </c>
      <c r="U120" s="113">
        <f t="shared" si="211"/>
        <v>3130.1600000000008</v>
      </c>
      <c r="V120" s="107">
        <f t="shared" si="212"/>
        <v>6587</v>
      </c>
      <c r="X120" s="109" t="s">
        <v>119</v>
      </c>
      <c r="Y120" s="106">
        <f t="shared" si="213"/>
        <v>4512.7124999999996</v>
      </c>
      <c r="Z120" s="113">
        <f t="shared" si="214"/>
        <v>2207.7124999999996</v>
      </c>
      <c r="AA120" s="107">
        <f t="shared" si="215"/>
        <v>2305</v>
      </c>
      <c r="AB120" s="106">
        <f t="shared" si="216"/>
        <v>6145.3899999999994</v>
      </c>
      <c r="AC120" s="113">
        <f t="shared" si="217"/>
        <v>2469.39</v>
      </c>
      <c r="AD120" s="107">
        <f t="shared" si="218"/>
        <v>3676</v>
      </c>
      <c r="AE120" s="106">
        <f t="shared" si="219"/>
        <v>9325.89</v>
      </c>
      <c r="AF120" s="113">
        <f t="shared" si="220"/>
        <v>2738.89</v>
      </c>
      <c r="AG120" s="107">
        <f t="shared" si="221"/>
        <v>6587</v>
      </c>
      <c r="AI120" s="109" t="s">
        <v>119</v>
      </c>
      <c r="AJ120" s="106">
        <f t="shared" si="222"/>
        <v>4071.17</v>
      </c>
      <c r="AK120" s="113">
        <f t="shared" si="223"/>
        <v>1766.1699999999998</v>
      </c>
      <c r="AL120" s="107">
        <f t="shared" si="224"/>
        <v>2305</v>
      </c>
      <c r="AM120" s="106">
        <f t="shared" si="225"/>
        <v>5651.5120000000006</v>
      </c>
      <c r="AN120" s="113">
        <f t="shared" si="226"/>
        <v>1975.5120000000002</v>
      </c>
      <c r="AO120" s="107">
        <f t="shared" si="227"/>
        <v>3676</v>
      </c>
      <c r="AP120" s="106">
        <f t="shared" si="228"/>
        <v>8778.112000000001</v>
      </c>
      <c r="AQ120" s="113">
        <f t="shared" si="229"/>
        <v>2191.1120000000001</v>
      </c>
      <c r="AR120" s="107">
        <f t="shared" si="230"/>
        <v>6587</v>
      </c>
    </row>
    <row r="121" spans="2:44">
      <c r="B121" s="109" t="s">
        <v>120</v>
      </c>
      <c r="C121" s="106">
        <f t="shared" si="195"/>
        <v>6538.7749999999996</v>
      </c>
      <c r="D121" s="113">
        <f t="shared" si="196"/>
        <v>3988.7749999999996</v>
      </c>
      <c r="E121" s="107">
        <f t="shared" si="197"/>
        <v>2550</v>
      </c>
      <c r="F121" s="106">
        <f t="shared" si="198"/>
        <v>8858.6</v>
      </c>
      <c r="G121" s="113">
        <f t="shared" si="199"/>
        <v>4461.6000000000004</v>
      </c>
      <c r="H121" s="107">
        <f t="shared" si="200"/>
        <v>4397</v>
      </c>
      <c r="I121" s="106">
        <f t="shared" si="201"/>
        <v>12777.35</v>
      </c>
      <c r="J121" s="113">
        <f t="shared" si="202"/>
        <v>4948.3500000000004</v>
      </c>
      <c r="K121" s="107">
        <f t="shared" si="203"/>
        <v>7829</v>
      </c>
      <c r="M121" s="109" t="s">
        <v>120</v>
      </c>
      <c r="N121" s="106">
        <f t="shared" si="204"/>
        <v>5741.02</v>
      </c>
      <c r="O121" s="113">
        <f t="shared" si="205"/>
        <v>3191.02</v>
      </c>
      <c r="P121" s="107">
        <f t="shared" si="206"/>
        <v>2550</v>
      </c>
      <c r="Q121" s="106">
        <f t="shared" si="207"/>
        <v>7966.2800000000007</v>
      </c>
      <c r="R121" s="113">
        <f t="shared" si="208"/>
        <v>3569.2800000000007</v>
      </c>
      <c r="S121" s="107">
        <f t="shared" si="209"/>
        <v>4397</v>
      </c>
      <c r="T121" s="106">
        <f t="shared" si="210"/>
        <v>11787.68</v>
      </c>
      <c r="U121" s="113">
        <f t="shared" si="211"/>
        <v>3958.6800000000007</v>
      </c>
      <c r="V121" s="107">
        <f t="shared" si="212"/>
        <v>7829</v>
      </c>
      <c r="X121" s="109" t="s">
        <v>120</v>
      </c>
      <c r="Y121" s="106">
        <f t="shared" si="213"/>
        <v>5342.1424999999999</v>
      </c>
      <c r="Z121" s="113">
        <f t="shared" si="214"/>
        <v>2792.1424999999995</v>
      </c>
      <c r="AA121" s="107">
        <f t="shared" si="215"/>
        <v>2550</v>
      </c>
      <c r="AB121" s="106">
        <f t="shared" si="216"/>
        <v>7520.12</v>
      </c>
      <c r="AC121" s="113">
        <f t="shared" si="217"/>
        <v>3123.12</v>
      </c>
      <c r="AD121" s="107">
        <f t="shared" si="218"/>
        <v>4397</v>
      </c>
      <c r="AE121" s="106">
        <f t="shared" si="219"/>
        <v>11292.845000000001</v>
      </c>
      <c r="AF121" s="113">
        <f t="shared" si="220"/>
        <v>3463.8450000000003</v>
      </c>
      <c r="AG121" s="107">
        <f t="shared" si="221"/>
        <v>7829</v>
      </c>
      <c r="AI121" s="109" t="s">
        <v>120</v>
      </c>
      <c r="AJ121" s="106">
        <f t="shared" si="222"/>
        <v>4783.7139999999999</v>
      </c>
      <c r="AK121" s="113">
        <f t="shared" si="223"/>
        <v>2233.7139999999995</v>
      </c>
      <c r="AL121" s="107">
        <f t="shared" si="224"/>
        <v>2550</v>
      </c>
      <c r="AM121" s="106">
        <f t="shared" si="225"/>
        <v>6895.496000000001</v>
      </c>
      <c r="AN121" s="113">
        <f t="shared" si="226"/>
        <v>2498.4960000000005</v>
      </c>
      <c r="AO121" s="107">
        <f t="shared" si="227"/>
        <v>4397</v>
      </c>
      <c r="AP121" s="106">
        <f t="shared" si="228"/>
        <v>10600.076000000001</v>
      </c>
      <c r="AQ121" s="113">
        <f t="shared" si="229"/>
        <v>2771.076</v>
      </c>
      <c r="AR121" s="107">
        <f t="shared" si="230"/>
        <v>7829</v>
      </c>
    </row>
    <row r="122" spans="2:44">
      <c r="B122" s="110" t="s">
        <v>121</v>
      </c>
      <c r="C122" s="106">
        <f t="shared" si="195"/>
        <v>7280.5249999999996</v>
      </c>
      <c r="D122" s="113">
        <f t="shared" si="196"/>
        <v>4730.5249999999996</v>
      </c>
      <c r="E122" s="107">
        <f t="shared" si="197"/>
        <v>2550</v>
      </c>
      <c r="F122" s="106">
        <f t="shared" si="198"/>
        <v>9796.5499999999993</v>
      </c>
      <c r="G122" s="113">
        <f t="shared" si="199"/>
        <v>5291.55</v>
      </c>
      <c r="H122" s="107">
        <f t="shared" si="200"/>
        <v>4505</v>
      </c>
      <c r="I122" s="106">
        <f t="shared" si="201"/>
        <v>14253.05</v>
      </c>
      <c r="J122" s="113">
        <f t="shared" si="202"/>
        <v>5869.05</v>
      </c>
      <c r="K122" s="107">
        <f t="shared" si="203"/>
        <v>8384</v>
      </c>
      <c r="M122" s="110" t="s">
        <v>121</v>
      </c>
      <c r="N122" s="106">
        <f t="shared" si="204"/>
        <v>6334.42</v>
      </c>
      <c r="O122" s="113">
        <f t="shared" si="205"/>
        <v>3784.42</v>
      </c>
      <c r="P122" s="107">
        <f t="shared" si="206"/>
        <v>2550</v>
      </c>
      <c r="Q122" s="106">
        <f t="shared" si="207"/>
        <v>8738.2400000000016</v>
      </c>
      <c r="R122" s="113">
        <f t="shared" si="208"/>
        <v>4233.2400000000007</v>
      </c>
      <c r="S122" s="107">
        <f t="shared" si="209"/>
        <v>4505</v>
      </c>
      <c r="T122" s="106">
        <f t="shared" si="210"/>
        <v>13079.240000000002</v>
      </c>
      <c r="U122" s="113">
        <f t="shared" si="211"/>
        <v>4695.2400000000007</v>
      </c>
      <c r="V122" s="107">
        <f t="shared" si="212"/>
        <v>8384</v>
      </c>
      <c r="X122" s="110" t="s">
        <v>121</v>
      </c>
      <c r="Y122" s="106">
        <f t="shared" si="213"/>
        <v>5861.3674999999994</v>
      </c>
      <c r="Z122" s="113">
        <f t="shared" si="214"/>
        <v>3311.3674999999994</v>
      </c>
      <c r="AA122" s="107">
        <f t="shared" si="215"/>
        <v>2550</v>
      </c>
      <c r="AB122" s="106">
        <f t="shared" si="216"/>
        <v>8209.0849999999991</v>
      </c>
      <c r="AC122" s="113">
        <f t="shared" si="217"/>
        <v>3704.085</v>
      </c>
      <c r="AD122" s="107">
        <f t="shared" si="218"/>
        <v>4505</v>
      </c>
      <c r="AE122" s="106">
        <f t="shared" si="219"/>
        <v>12492.334999999999</v>
      </c>
      <c r="AF122" s="113">
        <f t="shared" si="220"/>
        <v>4108.335</v>
      </c>
      <c r="AG122" s="107">
        <f t="shared" si="221"/>
        <v>8384</v>
      </c>
      <c r="AI122" s="110" t="s">
        <v>121</v>
      </c>
      <c r="AJ122" s="106">
        <f t="shared" si="222"/>
        <v>5199.0939999999991</v>
      </c>
      <c r="AK122" s="113">
        <f t="shared" si="223"/>
        <v>2649.0939999999996</v>
      </c>
      <c r="AL122" s="107">
        <f t="shared" si="224"/>
        <v>2550</v>
      </c>
      <c r="AM122" s="106">
        <f t="shared" si="225"/>
        <v>7468.268</v>
      </c>
      <c r="AN122" s="113">
        <f t="shared" si="226"/>
        <v>2963.2680000000005</v>
      </c>
      <c r="AO122" s="107">
        <f t="shared" si="227"/>
        <v>4505</v>
      </c>
      <c r="AP122" s="106">
        <f t="shared" si="228"/>
        <v>11670.668000000001</v>
      </c>
      <c r="AQ122" s="113">
        <f t="shared" si="229"/>
        <v>3286.6680000000006</v>
      </c>
      <c r="AR122" s="107">
        <f t="shared" si="230"/>
        <v>8384</v>
      </c>
    </row>
    <row r="123" spans="2:44">
      <c r="B123" s="109" t="s">
        <v>122</v>
      </c>
      <c r="C123" s="106">
        <f t="shared" si="195"/>
        <v>9970.375</v>
      </c>
      <c r="D123" s="113">
        <f t="shared" si="196"/>
        <v>7420.3749999999991</v>
      </c>
      <c r="E123" s="107">
        <f t="shared" si="197"/>
        <v>2550</v>
      </c>
      <c r="F123" s="106">
        <f t="shared" si="198"/>
        <v>14250.6</v>
      </c>
      <c r="G123" s="113">
        <f t="shared" si="199"/>
        <v>8300.6</v>
      </c>
      <c r="H123" s="107">
        <f t="shared" si="200"/>
        <v>5950</v>
      </c>
      <c r="I123" s="106">
        <f t="shared" si="201"/>
        <v>20172.45</v>
      </c>
      <c r="J123" s="113">
        <f t="shared" si="202"/>
        <v>9206.4500000000007</v>
      </c>
      <c r="K123" s="107">
        <f t="shared" si="203"/>
        <v>10966</v>
      </c>
      <c r="M123" s="109" t="s">
        <v>122</v>
      </c>
      <c r="N123" s="106">
        <f t="shared" si="204"/>
        <v>8486.2999999999993</v>
      </c>
      <c r="O123" s="113">
        <f t="shared" si="205"/>
        <v>5936.2999999999993</v>
      </c>
      <c r="P123" s="107">
        <f t="shared" si="206"/>
        <v>2550</v>
      </c>
      <c r="Q123" s="106">
        <f t="shared" si="207"/>
        <v>12590.48</v>
      </c>
      <c r="R123" s="113">
        <f t="shared" si="208"/>
        <v>6640.4800000000005</v>
      </c>
      <c r="S123" s="107">
        <f t="shared" si="209"/>
        <v>5950</v>
      </c>
      <c r="T123" s="106">
        <f t="shared" si="210"/>
        <v>18331.16</v>
      </c>
      <c r="U123" s="113">
        <f t="shared" si="211"/>
        <v>7365.1600000000008</v>
      </c>
      <c r="V123" s="107">
        <f t="shared" si="212"/>
        <v>10966</v>
      </c>
      <c r="X123" s="109" t="s">
        <v>122</v>
      </c>
      <c r="Y123" s="106">
        <f t="shared" si="213"/>
        <v>7744.2624999999998</v>
      </c>
      <c r="Z123" s="113">
        <f t="shared" si="214"/>
        <v>5194.2624999999998</v>
      </c>
      <c r="AA123" s="107">
        <f t="shared" si="215"/>
        <v>2550</v>
      </c>
      <c r="AB123" s="106">
        <f t="shared" si="216"/>
        <v>11760.42</v>
      </c>
      <c r="AC123" s="113">
        <f t="shared" si="217"/>
        <v>5810.42</v>
      </c>
      <c r="AD123" s="107">
        <f t="shared" si="218"/>
        <v>5950</v>
      </c>
      <c r="AE123" s="106">
        <f t="shared" si="219"/>
        <v>17410.514999999999</v>
      </c>
      <c r="AF123" s="113">
        <f t="shared" si="220"/>
        <v>6444.5150000000003</v>
      </c>
      <c r="AG123" s="107">
        <f t="shared" si="221"/>
        <v>10966</v>
      </c>
      <c r="AI123" s="109" t="s">
        <v>122</v>
      </c>
      <c r="AJ123" s="106">
        <f t="shared" si="222"/>
        <v>6705.4099999999989</v>
      </c>
      <c r="AK123" s="113">
        <f t="shared" si="223"/>
        <v>4155.4099999999989</v>
      </c>
      <c r="AL123" s="107">
        <f t="shared" si="224"/>
        <v>2550</v>
      </c>
      <c r="AM123" s="106">
        <f t="shared" si="225"/>
        <v>10598.335999999999</v>
      </c>
      <c r="AN123" s="113">
        <f t="shared" si="226"/>
        <v>4648.3360000000002</v>
      </c>
      <c r="AO123" s="107">
        <f t="shared" si="227"/>
        <v>5950</v>
      </c>
      <c r="AP123" s="106">
        <f t="shared" si="228"/>
        <v>16121.612000000001</v>
      </c>
      <c r="AQ123" s="113">
        <f t="shared" si="229"/>
        <v>5155.6120000000001</v>
      </c>
      <c r="AR123" s="107">
        <f t="shared" si="230"/>
        <v>10966</v>
      </c>
    </row>
    <row r="124" spans="2:44">
      <c r="B124" s="109" t="s">
        <v>123</v>
      </c>
      <c r="C124" s="106">
        <f t="shared" si="195"/>
        <v>13680.849999999999</v>
      </c>
      <c r="D124" s="113">
        <f t="shared" si="196"/>
        <v>11130.849999999999</v>
      </c>
      <c r="E124" s="107">
        <f t="shared" si="197"/>
        <v>2550</v>
      </c>
      <c r="F124" s="106">
        <f t="shared" si="198"/>
        <v>18400.900000000001</v>
      </c>
      <c r="G124" s="113">
        <f t="shared" si="199"/>
        <v>12450.900000000001</v>
      </c>
      <c r="H124" s="107">
        <f t="shared" si="200"/>
        <v>5950</v>
      </c>
      <c r="I124" s="106">
        <f t="shared" si="201"/>
        <v>25652.400000000001</v>
      </c>
      <c r="J124" s="113">
        <f t="shared" si="202"/>
        <v>13809.400000000001</v>
      </c>
      <c r="K124" s="107">
        <f t="shared" si="203"/>
        <v>11843</v>
      </c>
      <c r="M124" s="109" t="s">
        <v>123</v>
      </c>
      <c r="N124" s="106">
        <f t="shared" si="204"/>
        <v>11454.68</v>
      </c>
      <c r="O124" s="113">
        <f t="shared" si="205"/>
        <v>8904.68</v>
      </c>
      <c r="P124" s="107">
        <f t="shared" si="206"/>
        <v>2550</v>
      </c>
      <c r="Q124" s="106">
        <f t="shared" si="207"/>
        <v>15910.720000000001</v>
      </c>
      <c r="R124" s="113">
        <f t="shared" si="208"/>
        <v>9960.7200000000012</v>
      </c>
      <c r="S124" s="107">
        <f t="shared" si="209"/>
        <v>5950</v>
      </c>
      <c r="T124" s="106">
        <f t="shared" si="210"/>
        <v>22890.520000000004</v>
      </c>
      <c r="U124" s="113">
        <f t="shared" si="211"/>
        <v>11047.520000000002</v>
      </c>
      <c r="V124" s="107">
        <f t="shared" si="212"/>
        <v>11843</v>
      </c>
      <c r="X124" s="109" t="s">
        <v>123</v>
      </c>
      <c r="Y124" s="106">
        <f t="shared" si="213"/>
        <v>10341.594999999998</v>
      </c>
      <c r="Z124" s="113">
        <f t="shared" si="214"/>
        <v>7791.5949999999984</v>
      </c>
      <c r="AA124" s="107">
        <f t="shared" si="215"/>
        <v>2550</v>
      </c>
      <c r="AB124" s="106">
        <f t="shared" si="216"/>
        <v>14665.63</v>
      </c>
      <c r="AC124" s="113">
        <f t="shared" si="217"/>
        <v>8715.6299999999992</v>
      </c>
      <c r="AD124" s="107">
        <f t="shared" si="218"/>
        <v>5950</v>
      </c>
      <c r="AE124" s="106">
        <f t="shared" si="219"/>
        <v>21509.58</v>
      </c>
      <c r="AF124" s="113">
        <f t="shared" si="220"/>
        <v>9666.58</v>
      </c>
      <c r="AG124" s="107">
        <f t="shared" si="221"/>
        <v>11843</v>
      </c>
      <c r="AI124" s="109" t="s">
        <v>123</v>
      </c>
      <c r="AJ124" s="106">
        <f t="shared" si="222"/>
        <v>8783.275999999998</v>
      </c>
      <c r="AK124" s="113">
        <f t="shared" si="223"/>
        <v>6233.2759999999989</v>
      </c>
      <c r="AL124" s="107">
        <f t="shared" si="224"/>
        <v>2550</v>
      </c>
      <c r="AM124" s="106">
        <f t="shared" si="225"/>
        <v>12922.504000000001</v>
      </c>
      <c r="AN124" s="113">
        <f t="shared" si="226"/>
        <v>6972.5040000000008</v>
      </c>
      <c r="AO124" s="107">
        <f t="shared" si="227"/>
        <v>5950</v>
      </c>
      <c r="AP124" s="106">
        <f t="shared" si="228"/>
        <v>19576.263999999999</v>
      </c>
      <c r="AQ124" s="113">
        <f t="shared" si="229"/>
        <v>7733.2640000000001</v>
      </c>
      <c r="AR124" s="107">
        <f t="shared" si="230"/>
        <v>11843</v>
      </c>
    </row>
    <row r="125" spans="2:44">
      <c r="B125" s="109" t="s">
        <v>124</v>
      </c>
      <c r="C125" s="106">
        <f t="shared" si="195"/>
        <v>17390.75</v>
      </c>
      <c r="D125" s="113">
        <f t="shared" si="196"/>
        <v>14840.749999999998</v>
      </c>
      <c r="E125" s="107">
        <f t="shared" si="197"/>
        <v>2550</v>
      </c>
      <c r="F125" s="106">
        <f t="shared" si="198"/>
        <v>22550.65</v>
      </c>
      <c r="G125" s="113">
        <f t="shared" si="199"/>
        <v>16600.650000000001</v>
      </c>
      <c r="H125" s="107">
        <f t="shared" si="200"/>
        <v>5950</v>
      </c>
      <c r="I125" s="106">
        <f t="shared" si="201"/>
        <v>30799.9</v>
      </c>
      <c r="J125" s="113">
        <f t="shared" si="202"/>
        <v>18412.900000000001</v>
      </c>
      <c r="K125" s="107">
        <f t="shared" si="203"/>
        <v>12387</v>
      </c>
      <c r="M125" s="109" t="s">
        <v>124</v>
      </c>
      <c r="N125" s="106">
        <f t="shared" si="204"/>
        <v>14422.599999999999</v>
      </c>
      <c r="O125" s="113">
        <f t="shared" si="205"/>
        <v>11872.599999999999</v>
      </c>
      <c r="P125" s="107">
        <f t="shared" si="206"/>
        <v>2550</v>
      </c>
      <c r="Q125" s="106">
        <f t="shared" si="207"/>
        <v>19230.520000000004</v>
      </c>
      <c r="R125" s="113">
        <f t="shared" si="208"/>
        <v>13280.520000000002</v>
      </c>
      <c r="S125" s="107">
        <f t="shared" si="209"/>
        <v>5950</v>
      </c>
      <c r="T125" s="106">
        <f t="shared" si="210"/>
        <v>27117.32</v>
      </c>
      <c r="U125" s="113">
        <f t="shared" si="211"/>
        <v>14730.320000000002</v>
      </c>
      <c r="V125" s="107">
        <f t="shared" si="212"/>
        <v>12387</v>
      </c>
      <c r="X125" s="109" t="s">
        <v>124</v>
      </c>
      <c r="Y125" s="106">
        <f t="shared" si="213"/>
        <v>12938.525</v>
      </c>
      <c r="Z125" s="113">
        <f t="shared" si="214"/>
        <v>10388.525</v>
      </c>
      <c r="AA125" s="107">
        <f t="shared" si="215"/>
        <v>2550</v>
      </c>
      <c r="AB125" s="106">
        <f t="shared" si="216"/>
        <v>17570.455000000002</v>
      </c>
      <c r="AC125" s="113">
        <f t="shared" si="217"/>
        <v>11620.455</v>
      </c>
      <c r="AD125" s="107">
        <f t="shared" si="218"/>
        <v>5950</v>
      </c>
      <c r="AE125" s="106">
        <f t="shared" si="219"/>
        <v>25276.03</v>
      </c>
      <c r="AF125" s="113">
        <f t="shared" si="220"/>
        <v>12889.03</v>
      </c>
      <c r="AG125" s="107">
        <f t="shared" si="221"/>
        <v>12387</v>
      </c>
      <c r="AI125" s="109" t="s">
        <v>124</v>
      </c>
      <c r="AJ125" s="106">
        <f t="shared" si="222"/>
        <v>10860.819999999998</v>
      </c>
      <c r="AK125" s="113">
        <f t="shared" si="223"/>
        <v>8310.8199999999979</v>
      </c>
      <c r="AL125" s="107">
        <f t="shared" si="224"/>
        <v>2550</v>
      </c>
      <c r="AM125" s="106">
        <f t="shared" si="225"/>
        <v>15246.364000000001</v>
      </c>
      <c r="AN125" s="113">
        <f t="shared" si="226"/>
        <v>9296.3640000000014</v>
      </c>
      <c r="AO125" s="107">
        <f t="shared" si="227"/>
        <v>5950</v>
      </c>
      <c r="AP125" s="106">
        <f t="shared" si="228"/>
        <v>22698.224000000002</v>
      </c>
      <c r="AQ125" s="113">
        <f t="shared" si="229"/>
        <v>10311.224</v>
      </c>
      <c r="AR125" s="107">
        <f t="shared" si="230"/>
        <v>12387</v>
      </c>
    </row>
    <row r="126" spans="2:44">
      <c r="B126" s="109" t="s">
        <v>125</v>
      </c>
      <c r="C126" s="106">
        <f t="shared" si="195"/>
        <v>22956.174999999999</v>
      </c>
      <c r="D126" s="113">
        <f t="shared" si="196"/>
        <v>20406.174999999999</v>
      </c>
      <c r="E126" s="107">
        <f t="shared" si="197"/>
        <v>2550</v>
      </c>
      <c r="F126" s="106">
        <f t="shared" si="198"/>
        <v>28776.100000000002</v>
      </c>
      <c r="G126" s="113">
        <f t="shared" si="199"/>
        <v>22826.100000000002</v>
      </c>
      <c r="H126" s="107">
        <f t="shared" si="200"/>
        <v>5950</v>
      </c>
      <c r="I126" s="106">
        <f t="shared" si="201"/>
        <v>37704.050000000003</v>
      </c>
      <c r="J126" s="113">
        <f t="shared" si="202"/>
        <v>25317.050000000003</v>
      </c>
      <c r="K126" s="107">
        <f t="shared" si="203"/>
        <v>12387</v>
      </c>
      <c r="M126" s="109" t="s">
        <v>125</v>
      </c>
      <c r="N126" s="106">
        <f t="shared" si="204"/>
        <v>18874.939999999999</v>
      </c>
      <c r="O126" s="113">
        <f t="shared" si="205"/>
        <v>16324.939999999999</v>
      </c>
      <c r="P126" s="107">
        <f t="shared" si="206"/>
        <v>2550</v>
      </c>
      <c r="Q126" s="106">
        <f t="shared" si="207"/>
        <v>24210.880000000001</v>
      </c>
      <c r="R126" s="113">
        <f t="shared" si="208"/>
        <v>18260.88</v>
      </c>
      <c r="S126" s="107">
        <f t="shared" si="209"/>
        <v>5950</v>
      </c>
      <c r="T126" s="106">
        <f t="shared" si="210"/>
        <v>32640.640000000003</v>
      </c>
      <c r="U126" s="113">
        <f t="shared" si="211"/>
        <v>20253.640000000003</v>
      </c>
      <c r="V126" s="107">
        <f t="shared" si="212"/>
        <v>12387</v>
      </c>
      <c r="X126" s="109" t="s">
        <v>125</v>
      </c>
      <c r="Y126" s="106">
        <f t="shared" si="213"/>
        <v>16834.322499999998</v>
      </c>
      <c r="Z126" s="113">
        <f t="shared" si="214"/>
        <v>14284.322499999998</v>
      </c>
      <c r="AA126" s="107">
        <f t="shared" si="215"/>
        <v>2550</v>
      </c>
      <c r="AB126" s="106">
        <f t="shared" si="216"/>
        <v>21928.27</v>
      </c>
      <c r="AC126" s="113">
        <f t="shared" si="217"/>
        <v>15978.27</v>
      </c>
      <c r="AD126" s="107">
        <f t="shared" si="218"/>
        <v>5950</v>
      </c>
      <c r="AE126" s="106">
        <f t="shared" si="219"/>
        <v>30108.935000000001</v>
      </c>
      <c r="AF126" s="113">
        <f t="shared" si="220"/>
        <v>17721.935000000001</v>
      </c>
      <c r="AG126" s="107">
        <f t="shared" si="221"/>
        <v>12387</v>
      </c>
      <c r="AI126" s="109" t="s">
        <v>125</v>
      </c>
      <c r="AJ126" s="106">
        <f t="shared" si="222"/>
        <v>13977.457999999999</v>
      </c>
      <c r="AK126" s="113">
        <f t="shared" si="223"/>
        <v>11427.457999999999</v>
      </c>
      <c r="AL126" s="107">
        <f t="shared" si="224"/>
        <v>2550</v>
      </c>
      <c r="AM126" s="106">
        <f t="shared" si="225"/>
        <v>18732.616000000002</v>
      </c>
      <c r="AN126" s="113">
        <f t="shared" si="226"/>
        <v>12782.616</v>
      </c>
      <c r="AO126" s="107">
        <f t="shared" si="227"/>
        <v>5950</v>
      </c>
      <c r="AP126" s="106">
        <f t="shared" si="228"/>
        <v>26564.548000000003</v>
      </c>
      <c r="AQ126" s="113">
        <f t="shared" si="229"/>
        <v>14177.548000000001</v>
      </c>
      <c r="AR126" s="107">
        <f t="shared" si="230"/>
        <v>12387</v>
      </c>
    </row>
  </sheetData>
  <mergeCells count="232">
    <mergeCell ref="Y3:AA3"/>
    <mergeCell ref="AB3:AD3"/>
    <mergeCell ref="AE3:AG3"/>
    <mergeCell ref="AJ3:AL3"/>
    <mergeCell ref="AM3:AO3"/>
    <mergeCell ref="AP3:AR3"/>
    <mergeCell ref="C2:K2"/>
    <mergeCell ref="N2:V2"/>
    <mergeCell ref="Y2:AG2"/>
    <mergeCell ref="AJ2:AR2"/>
    <mergeCell ref="C3:E3"/>
    <mergeCell ref="F3:H3"/>
    <mergeCell ref="I3:K3"/>
    <mergeCell ref="N3:P3"/>
    <mergeCell ref="Q3:S3"/>
    <mergeCell ref="T3:V3"/>
    <mergeCell ref="Y4:AA4"/>
    <mergeCell ref="AB4:AD4"/>
    <mergeCell ref="AE4:AG4"/>
    <mergeCell ref="AJ4:AL4"/>
    <mergeCell ref="AM4:AO4"/>
    <mergeCell ref="AP4:AR4"/>
    <mergeCell ref="C4:E4"/>
    <mergeCell ref="F4:H4"/>
    <mergeCell ref="I4:K4"/>
    <mergeCell ref="N4:P4"/>
    <mergeCell ref="Q4:S4"/>
    <mergeCell ref="T4:V4"/>
    <mergeCell ref="Y5:AA5"/>
    <mergeCell ref="AB5:AD5"/>
    <mergeCell ref="AE5:AG5"/>
    <mergeCell ref="AJ5:AL5"/>
    <mergeCell ref="AM5:AO5"/>
    <mergeCell ref="AP5:AR5"/>
    <mergeCell ref="C5:E5"/>
    <mergeCell ref="F5:H5"/>
    <mergeCell ref="I5:K5"/>
    <mergeCell ref="N5:P5"/>
    <mergeCell ref="Q5:S5"/>
    <mergeCell ref="T5:V5"/>
    <mergeCell ref="Y6:AA6"/>
    <mergeCell ref="AB6:AD6"/>
    <mergeCell ref="AE6:AG6"/>
    <mergeCell ref="AJ6:AL6"/>
    <mergeCell ref="AM6:AO6"/>
    <mergeCell ref="AP6:AR6"/>
    <mergeCell ref="C6:E6"/>
    <mergeCell ref="F6:H6"/>
    <mergeCell ref="I6:K6"/>
    <mergeCell ref="N6:P6"/>
    <mergeCell ref="Q6:S6"/>
    <mergeCell ref="T6:V6"/>
    <mergeCell ref="Y24:AA24"/>
    <mergeCell ref="AB24:AD24"/>
    <mergeCell ref="AE24:AG24"/>
    <mergeCell ref="AJ24:AL24"/>
    <mergeCell ref="AM24:AO24"/>
    <mergeCell ref="AP24:AR24"/>
    <mergeCell ref="C24:E24"/>
    <mergeCell ref="F24:H24"/>
    <mergeCell ref="I24:K24"/>
    <mergeCell ref="N24:P24"/>
    <mergeCell ref="Q24:S24"/>
    <mergeCell ref="T24:V24"/>
    <mergeCell ref="Y26:AA26"/>
    <mergeCell ref="AB26:AD26"/>
    <mergeCell ref="AE26:AG26"/>
    <mergeCell ref="AJ26:AL26"/>
    <mergeCell ref="AM26:AO26"/>
    <mergeCell ref="AP26:AR26"/>
    <mergeCell ref="C26:E26"/>
    <mergeCell ref="F26:H26"/>
    <mergeCell ref="I26:K26"/>
    <mergeCell ref="N26:P26"/>
    <mergeCell ref="Q26:S26"/>
    <mergeCell ref="T26:V26"/>
    <mergeCell ref="Y27:AA27"/>
    <mergeCell ref="AB27:AD27"/>
    <mergeCell ref="AE27:AG27"/>
    <mergeCell ref="AJ27:AL27"/>
    <mergeCell ref="AM27:AO27"/>
    <mergeCell ref="AP27:AR27"/>
    <mergeCell ref="C27:E27"/>
    <mergeCell ref="F27:H27"/>
    <mergeCell ref="I27:K27"/>
    <mergeCell ref="N27:P27"/>
    <mergeCell ref="Q27:S27"/>
    <mergeCell ref="T27:V27"/>
    <mergeCell ref="Y45:AA45"/>
    <mergeCell ref="AB45:AD45"/>
    <mergeCell ref="AE45:AG45"/>
    <mergeCell ref="AJ45:AL45"/>
    <mergeCell ref="AM45:AO45"/>
    <mergeCell ref="AP45:AR45"/>
    <mergeCell ref="C45:E45"/>
    <mergeCell ref="F45:H45"/>
    <mergeCell ref="I45:K45"/>
    <mergeCell ref="N45:P45"/>
    <mergeCell ref="Q45:S45"/>
    <mergeCell ref="T45:V45"/>
    <mergeCell ref="Y47:AA47"/>
    <mergeCell ref="AB47:AD47"/>
    <mergeCell ref="AE47:AG47"/>
    <mergeCell ref="AJ47:AL47"/>
    <mergeCell ref="AM47:AO47"/>
    <mergeCell ref="AP47:AR47"/>
    <mergeCell ref="C47:E47"/>
    <mergeCell ref="F47:H47"/>
    <mergeCell ref="I47:K47"/>
    <mergeCell ref="N47:P47"/>
    <mergeCell ref="Q47:S47"/>
    <mergeCell ref="T47:V47"/>
    <mergeCell ref="Y48:AA48"/>
    <mergeCell ref="AB48:AD48"/>
    <mergeCell ref="AE48:AG48"/>
    <mergeCell ref="AJ48:AL48"/>
    <mergeCell ref="AM48:AO48"/>
    <mergeCell ref="AP48:AR48"/>
    <mergeCell ref="C48:E48"/>
    <mergeCell ref="F48:H48"/>
    <mergeCell ref="I48:K48"/>
    <mergeCell ref="N48:P48"/>
    <mergeCell ref="Q48:S48"/>
    <mergeCell ref="T48:V48"/>
    <mergeCell ref="Y66:AA66"/>
    <mergeCell ref="AB66:AD66"/>
    <mergeCell ref="AE66:AG66"/>
    <mergeCell ref="AJ66:AL66"/>
    <mergeCell ref="AM66:AO66"/>
    <mergeCell ref="AP66:AR66"/>
    <mergeCell ref="C66:E66"/>
    <mergeCell ref="F66:H66"/>
    <mergeCell ref="I66:K66"/>
    <mergeCell ref="N66:P66"/>
    <mergeCell ref="Q66:S66"/>
    <mergeCell ref="T66:V66"/>
    <mergeCell ref="Y68:AA68"/>
    <mergeCell ref="AB68:AD68"/>
    <mergeCell ref="AE68:AG68"/>
    <mergeCell ref="AJ68:AL68"/>
    <mergeCell ref="AM68:AO68"/>
    <mergeCell ref="AP68:AR68"/>
    <mergeCell ref="C68:E68"/>
    <mergeCell ref="F68:H68"/>
    <mergeCell ref="I68:K68"/>
    <mergeCell ref="N68:P68"/>
    <mergeCell ref="Q68:S68"/>
    <mergeCell ref="T68:V68"/>
    <mergeCell ref="Y69:AA69"/>
    <mergeCell ref="AB69:AD69"/>
    <mergeCell ref="AE69:AG69"/>
    <mergeCell ref="AJ69:AL69"/>
    <mergeCell ref="AM69:AO69"/>
    <mergeCell ref="AP69:AR69"/>
    <mergeCell ref="C69:E69"/>
    <mergeCell ref="F69:H69"/>
    <mergeCell ref="I69:K69"/>
    <mergeCell ref="N69:P69"/>
    <mergeCell ref="Q69:S69"/>
    <mergeCell ref="T69:V69"/>
    <mergeCell ref="Y87:AA87"/>
    <mergeCell ref="AB87:AD87"/>
    <mergeCell ref="AE87:AG87"/>
    <mergeCell ref="AJ87:AL87"/>
    <mergeCell ref="AM87:AO87"/>
    <mergeCell ref="AP87:AR87"/>
    <mergeCell ref="C87:E87"/>
    <mergeCell ref="F87:H87"/>
    <mergeCell ref="I87:K87"/>
    <mergeCell ref="N87:P87"/>
    <mergeCell ref="Q87:S87"/>
    <mergeCell ref="T87:V87"/>
    <mergeCell ref="Y89:AA89"/>
    <mergeCell ref="AB89:AD89"/>
    <mergeCell ref="AE89:AG89"/>
    <mergeCell ref="AJ89:AL89"/>
    <mergeCell ref="AM89:AO89"/>
    <mergeCell ref="AP89:AR89"/>
    <mergeCell ref="C89:E89"/>
    <mergeCell ref="F89:H89"/>
    <mergeCell ref="I89:K89"/>
    <mergeCell ref="N89:P89"/>
    <mergeCell ref="Q89:S89"/>
    <mergeCell ref="T89:V89"/>
    <mergeCell ref="Y90:AA90"/>
    <mergeCell ref="AB90:AD90"/>
    <mergeCell ref="AE90:AG90"/>
    <mergeCell ref="AJ90:AL90"/>
    <mergeCell ref="AM90:AO90"/>
    <mergeCell ref="AP90:AR90"/>
    <mergeCell ref="C90:E90"/>
    <mergeCell ref="F90:H90"/>
    <mergeCell ref="I90:K90"/>
    <mergeCell ref="N90:P90"/>
    <mergeCell ref="Q90:S90"/>
    <mergeCell ref="T90:V90"/>
    <mergeCell ref="Y108:AA108"/>
    <mergeCell ref="AB108:AD108"/>
    <mergeCell ref="AE108:AG108"/>
    <mergeCell ref="AJ108:AL108"/>
    <mergeCell ref="AM108:AO108"/>
    <mergeCell ref="AP108:AR108"/>
    <mergeCell ref="C108:E108"/>
    <mergeCell ref="F108:H108"/>
    <mergeCell ref="I108:K108"/>
    <mergeCell ref="N108:P108"/>
    <mergeCell ref="Q108:S108"/>
    <mergeCell ref="T108:V108"/>
    <mergeCell ref="Y110:AA110"/>
    <mergeCell ref="AB110:AD110"/>
    <mergeCell ref="AE110:AG110"/>
    <mergeCell ref="AJ110:AL110"/>
    <mergeCell ref="AM110:AO110"/>
    <mergeCell ref="AP110:AR110"/>
    <mergeCell ref="C110:E110"/>
    <mergeCell ref="F110:H110"/>
    <mergeCell ref="I110:K110"/>
    <mergeCell ref="N110:P110"/>
    <mergeCell ref="Q110:S110"/>
    <mergeCell ref="T110:V110"/>
    <mergeCell ref="Y111:AA111"/>
    <mergeCell ref="AB111:AD111"/>
    <mergeCell ref="AE111:AG111"/>
    <mergeCell ref="AJ111:AL111"/>
    <mergeCell ref="AM111:AO111"/>
    <mergeCell ref="AP111:AR111"/>
    <mergeCell ref="C111:E111"/>
    <mergeCell ref="F111:H111"/>
    <mergeCell ref="I111:K111"/>
    <mergeCell ref="N111:P111"/>
    <mergeCell ref="Q111:S111"/>
    <mergeCell ref="T111:V11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98771-DBF2-4408-8AF9-7F1C323C9DB0}">
  <sheetPr>
    <tabColor rgb="FFFF0000"/>
  </sheetPr>
  <dimension ref="B1:AR126"/>
  <sheetViews>
    <sheetView topLeftCell="G1" zoomScale="72" workbookViewId="0">
      <selection activeCell="M24" sqref="M24"/>
    </sheetView>
  </sheetViews>
  <sheetFormatPr defaultRowHeight="15"/>
  <cols>
    <col min="2" max="2" width="29.140625" bestFit="1" customWidth="1"/>
    <col min="4" max="4" width="10.85546875" customWidth="1"/>
    <col min="13" max="13" width="29.140625" bestFit="1" customWidth="1"/>
    <col min="15" max="15" width="10.140625" bestFit="1" customWidth="1"/>
    <col min="16" max="16" width="9.140625" bestFit="1" customWidth="1"/>
    <col min="18" max="18" width="10.140625" bestFit="1" customWidth="1"/>
    <col min="19" max="19" width="9.140625" bestFit="1" customWidth="1"/>
    <col min="21" max="22" width="10.140625" bestFit="1" customWidth="1"/>
    <col min="24" max="24" width="29.140625" bestFit="1" customWidth="1"/>
    <col min="35" max="35" width="29.140625" bestFit="1" customWidth="1"/>
  </cols>
  <sheetData>
    <row r="1" spans="2:44" ht="15.75" thickBot="1">
      <c r="C1" s="108">
        <f>SUM(C8:C21)</f>
        <v>113678.59999999999</v>
      </c>
      <c r="D1" s="108">
        <f t="shared" ref="D1:AR1" si="0">SUM(D8:D21)</f>
        <v>93951.900000000009</v>
      </c>
      <c r="E1" s="108">
        <f t="shared" si="0"/>
        <v>19726.7</v>
      </c>
      <c r="F1" s="108">
        <f t="shared" si="0"/>
        <v>147408.79999999999</v>
      </c>
      <c r="G1" s="108">
        <f t="shared" si="0"/>
        <v>109869.19999999998</v>
      </c>
      <c r="H1" s="108">
        <f t="shared" si="0"/>
        <v>37539.599999999999</v>
      </c>
      <c r="I1" s="108">
        <f t="shared" si="0"/>
        <v>193048.1</v>
      </c>
      <c r="J1" s="108">
        <f t="shared" si="0"/>
        <v>121859.49999999999</v>
      </c>
      <c r="K1" s="108">
        <f t="shared" si="0"/>
        <v>71188.599999999991</v>
      </c>
      <c r="N1" s="108">
        <f t="shared" si="0"/>
        <v>94888.22</v>
      </c>
      <c r="O1" s="108">
        <f t="shared" si="0"/>
        <v>75161.52</v>
      </c>
      <c r="P1" s="108">
        <f t="shared" si="0"/>
        <v>19726.7</v>
      </c>
      <c r="Q1" s="108">
        <f t="shared" si="0"/>
        <v>125434.95999999999</v>
      </c>
      <c r="R1" s="108">
        <f t="shared" si="0"/>
        <v>87895.359999999986</v>
      </c>
      <c r="S1" s="108">
        <f t="shared" si="0"/>
        <v>37539.599999999999</v>
      </c>
      <c r="T1" s="108">
        <f t="shared" si="0"/>
        <v>168676.2</v>
      </c>
      <c r="U1" s="108">
        <f t="shared" si="0"/>
        <v>97487.599999999991</v>
      </c>
      <c r="V1" s="108">
        <f t="shared" si="0"/>
        <v>71188.599999999991</v>
      </c>
      <c r="Y1" s="108">
        <f t="shared" si="0"/>
        <v>94888.22</v>
      </c>
      <c r="Z1" s="108">
        <f t="shared" si="0"/>
        <v>75161.52</v>
      </c>
      <c r="AA1" s="108">
        <f t="shared" si="0"/>
        <v>19726.7</v>
      </c>
      <c r="AB1" s="108">
        <f t="shared" si="0"/>
        <v>125434.95999999999</v>
      </c>
      <c r="AC1" s="108">
        <f t="shared" si="0"/>
        <v>87895.359999999986</v>
      </c>
      <c r="AD1" s="108">
        <f t="shared" si="0"/>
        <v>37539.599999999999</v>
      </c>
      <c r="AE1" s="108">
        <f t="shared" si="0"/>
        <v>168676.2</v>
      </c>
      <c r="AF1" s="108">
        <f t="shared" si="0"/>
        <v>97487.599999999991</v>
      </c>
      <c r="AG1" s="108">
        <f t="shared" si="0"/>
        <v>71188.599999999991</v>
      </c>
      <c r="AJ1" s="108">
        <f t="shared" si="0"/>
        <v>79855.915999999997</v>
      </c>
      <c r="AK1" s="108">
        <f t="shared" si="0"/>
        <v>60129.216</v>
      </c>
      <c r="AL1" s="108">
        <f t="shared" si="0"/>
        <v>19726.7</v>
      </c>
      <c r="AM1" s="108">
        <f t="shared" si="0"/>
        <v>107855.88800000001</v>
      </c>
      <c r="AN1" s="108">
        <f t="shared" si="0"/>
        <v>70316.288</v>
      </c>
      <c r="AO1" s="108">
        <f t="shared" si="0"/>
        <v>37539.599999999999</v>
      </c>
      <c r="AP1" s="108">
        <f t="shared" si="0"/>
        <v>149178.68</v>
      </c>
      <c r="AQ1" s="108">
        <f t="shared" si="0"/>
        <v>77990.080000000002</v>
      </c>
      <c r="AR1" s="108">
        <f t="shared" si="0"/>
        <v>71188.599999999991</v>
      </c>
    </row>
    <row r="2" spans="2:44" ht="15.75" thickBot="1">
      <c r="B2" s="102"/>
      <c r="C2" s="261" t="s">
        <v>177</v>
      </c>
      <c r="D2" s="262"/>
      <c r="E2" s="262"/>
      <c r="F2" s="262"/>
      <c r="G2" s="262"/>
      <c r="H2" s="262"/>
      <c r="I2" s="262"/>
      <c r="J2" s="262"/>
      <c r="K2" s="263"/>
      <c r="M2" s="102"/>
      <c r="N2" s="261" t="s">
        <v>177</v>
      </c>
      <c r="O2" s="262"/>
      <c r="P2" s="262"/>
      <c r="Q2" s="262"/>
      <c r="R2" s="262"/>
      <c r="S2" s="262"/>
      <c r="T2" s="262"/>
      <c r="U2" s="262"/>
      <c r="V2" s="263"/>
      <c r="X2" s="102"/>
      <c r="Y2" s="261" t="s">
        <v>178</v>
      </c>
      <c r="Z2" s="262"/>
      <c r="AA2" s="262"/>
      <c r="AB2" s="262"/>
      <c r="AC2" s="262"/>
      <c r="AD2" s="262"/>
      <c r="AE2" s="262"/>
      <c r="AF2" s="262"/>
      <c r="AG2" s="263"/>
      <c r="AI2" s="102"/>
      <c r="AJ2" s="261" t="s">
        <v>179</v>
      </c>
      <c r="AK2" s="262"/>
      <c r="AL2" s="262"/>
      <c r="AM2" s="262"/>
      <c r="AN2" s="262"/>
      <c r="AO2" s="262"/>
      <c r="AP2" s="262"/>
      <c r="AQ2" s="262"/>
      <c r="AR2" s="263"/>
    </row>
    <row r="3" spans="2:44">
      <c r="B3" s="135" t="s">
        <v>180</v>
      </c>
      <c r="C3" s="260" t="s">
        <v>3</v>
      </c>
      <c r="D3" s="260"/>
      <c r="E3" s="260"/>
      <c r="F3" s="260" t="s">
        <v>5</v>
      </c>
      <c r="G3" s="260"/>
      <c r="H3" s="260"/>
      <c r="I3" s="260" t="s">
        <v>6</v>
      </c>
      <c r="J3" s="260"/>
      <c r="K3" s="260"/>
      <c r="M3" s="135" t="s">
        <v>181</v>
      </c>
      <c r="N3" s="260" t="s">
        <v>3</v>
      </c>
      <c r="O3" s="260"/>
      <c r="P3" s="260"/>
      <c r="Q3" s="260" t="s">
        <v>5</v>
      </c>
      <c r="R3" s="260"/>
      <c r="S3" s="260"/>
      <c r="T3" s="260" t="s">
        <v>6</v>
      </c>
      <c r="U3" s="260"/>
      <c r="V3" s="260"/>
      <c r="X3" s="135" t="s">
        <v>182</v>
      </c>
      <c r="Y3" s="260" t="s">
        <v>3</v>
      </c>
      <c r="Z3" s="260"/>
      <c r="AA3" s="260"/>
      <c r="AB3" s="260" t="s">
        <v>5</v>
      </c>
      <c r="AC3" s="260"/>
      <c r="AD3" s="260"/>
      <c r="AE3" s="260" t="s">
        <v>6</v>
      </c>
      <c r="AF3" s="260"/>
      <c r="AG3" s="260"/>
      <c r="AI3" s="135" t="s">
        <v>183</v>
      </c>
      <c r="AJ3" s="260" t="s">
        <v>3</v>
      </c>
      <c r="AK3" s="260"/>
      <c r="AL3" s="260"/>
      <c r="AM3" s="260" t="s">
        <v>5</v>
      </c>
      <c r="AN3" s="260"/>
      <c r="AO3" s="260"/>
      <c r="AP3" s="260" t="s">
        <v>6</v>
      </c>
      <c r="AQ3" s="260"/>
      <c r="AR3" s="260"/>
    </row>
    <row r="4" spans="2:44">
      <c r="B4" s="104" t="s">
        <v>132</v>
      </c>
      <c r="C4" s="257" t="s">
        <v>154</v>
      </c>
      <c r="D4" s="258"/>
      <c r="E4" s="259"/>
      <c r="F4" s="257" t="s">
        <v>154</v>
      </c>
      <c r="G4" s="258"/>
      <c r="H4" s="259"/>
      <c r="I4" s="257" t="s">
        <v>154</v>
      </c>
      <c r="J4" s="258"/>
      <c r="K4" s="259"/>
      <c r="M4" s="104" t="s">
        <v>132</v>
      </c>
      <c r="N4" s="257" t="s">
        <v>154</v>
      </c>
      <c r="O4" s="258"/>
      <c r="P4" s="259"/>
      <c r="Q4" s="257" t="s">
        <v>154</v>
      </c>
      <c r="R4" s="258"/>
      <c r="S4" s="259"/>
      <c r="T4" s="257" t="s">
        <v>154</v>
      </c>
      <c r="U4" s="258"/>
      <c r="V4" s="259"/>
      <c r="X4" s="104" t="s">
        <v>132</v>
      </c>
      <c r="Y4" s="257" t="s">
        <v>154</v>
      </c>
      <c r="Z4" s="258"/>
      <c r="AA4" s="259"/>
      <c r="AB4" s="257" t="s">
        <v>154</v>
      </c>
      <c r="AC4" s="258"/>
      <c r="AD4" s="259"/>
      <c r="AE4" s="257" t="s">
        <v>154</v>
      </c>
      <c r="AF4" s="258"/>
      <c r="AG4" s="259"/>
      <c r="AI4" s="104" t="s">
        <v>132</v>
      </c>
      <c r="AJ4" s="257" t="s">
        <v>154</v>
      </c>
      <c r="AK4" s="258"/>
      <c r="AL4" s="259"/>
      <c r="AM4" s="257" t="s">
        <v>154</v>
      </c>
      <c r="AN4" s="258"/>
      <c r="AO4" s="259"/>
      <c r="AP4" s="257" t="s">
        <v>154</v>
      </c>
      <c r="AQ4" s="258"/>
      <c r="AR4" s="259"/>
    </row>
    <row r="5" spans="2:44">
      <c r="B5" s="104" t="s">
        <v>21</v>
      </c>
      <c r="C5" s="238" t="s">
        <v>134</v>
      </c>
      <c r="D5" s="239"/>
      <c r="E5" s="240"/>
      <c r="F5" s="238" t="s">
        <v>134</v>
      </c>
      <c r="G5" s="239"/>
      <c r="H5" s="240"/>
      <c r="I5" s="238" t="s">
        <v>134</v>
      </c>
      <c r="J5" s="239"/>
      <c r="K5" s="240"/>
      <c r="M5" s="104" t="s">
        <v>21</v>
      </c>
      <c r="N5" s="238" t="s">
        <v>134</v>
      </c>
      <c r="O5" s="239"/>
      <c r="P5" s="240"/>
      <c r="Q5" s="238" t="s">
        <v>134</v>
      </c>
      <c r="R5" s="239"/>
      <c r="S5" s="240"/>
      <c r="T5" s="238" t="s">
        <v>134</v>
      </c>
      <c r="U5" s="239"/>
      <c r="V5" s="240"/>
      <c r="X5" s="104" t="s">
        <v>21</v>
      </c>
      <c r="Y5" s="238" t="s">
        <v>134</v>
      </c>
      <c r="Z5" s="239"/>
      <c r="AA5" s="240"/>
      <c r="AB5" s="238" t="s">
        <v>134</v>
      </c>
      <c r="AC5" s="239"/>
      <c r="AD5" s="240"/>
      <c r="AE5" s="238" t="s">
        <v>134</v>
      </c>
      <c r="AF5" s="239"/>
      <c r="AG5" s="240"/>
      <c r="AI5" s="104" t="s">
        <v>21</v>
      </c>
      <c r="AJ5" s="238" t="s">
        <v>134</v>
      </c>
      <c r="AK5" s="239"/>
      <c r="AL5" s="240"/>
      <c r="AM5" s="238" t="s">
        <v>134</v>
      </c>
      <c r="AN5" s="239"/>
      <c r="AO5" s="240"/>
      <c r="AP5" s="238" t="s">
        <v>134</v>
      </c>
      <c r="AQ5" s="239"/>
      <c r="AR5" s="240"/>
    </row>
    <row r="6" spans="2:44">
      <c r="B6" s="104" t="s">
        <v>155</v>
      </c>
      <c r="C6" s="238" t="s">
        <v>136</v>
      </c>
      <c r="D6" s="239"/>
      <c r="E6" s="240"/>
      <c r="F6" s="238" t="s">
        <v>136</v>
      </c>
      <c r="G6" s="239"/>
      <c r="H6" s="240"/>
      <c r="I6" s="238" t="s">
        <v>136</v>
      </c>
      <c r="J6" s="239"/>
      <c r="K6" s="240"/>
      <c r="M6" s="104" t="s">
        <v>155</v>
      </c>
      <c r="N6" s="241" t="s">
        <v>137</v>
      </c>
      <c r="O6" s="242"/>
      <c r="P6" s="243"/>
      <c r="Q6" s="241" t="s">
        <v>137</v>
      </c>
      <c r="R6" s="242"/>
      <c r="S6" s="243"/>
      <c r="T6" s="241" t="s">
        <v>137</v>
      </c>
      <c r="U6" s="242"/>
      <c r="V6" s="243"/>
      <c r="X6" s="104" t="s">
        <v>135</v>
      </c>
      <c r="Y6" s="251" t="s">
        <v>156</v>
      </c>
      <c r="Z6" s="252"/>
      <c r="AA6" s="253"/>
      <c r="AB6" s="251" t="s">
        <v>156</v>
      </c>
      <c r="AC6" s="252"/>
      <c r="AD6" s="253"/>
      <c r="AE6" s="251" t="s">
        <v>156</v>
      </c>
      <c r="AF6" s="252"/>
      <c r="AG6" s="253"/>
      <c r="AI6" s="104" t="s">
        <v>135</v>
      </c>
      <c r="AJ6" s="241" t="s">
        <v>157</v>
      </c>
      <c r="AK6" s="242"/>
      <c r="AL6" s="243"/>
      <c r="AM6" s="241" t="s">
        <v>157</v>
      </c>
      <c r="AN6" s="242"/>
      <c r="AO6" s="243"/>
      <c r="AP6" s="241" t="s">
        <v>157</v>
      </c>
      <c r="AQ6" s="242"/>
      <c r="AR6" s="243"/>
    </row>
    <row r="7" spans="2:44">
      <c r="B7" s="103"/>
      <c r="C7" s="105" t="s">
        <v>32</v>
      </c>
      <c r="D7" s="105" t="s">
        <v>138</v>
      </c>
      <c r="E7" s="105" t="s">
        <v>139</v>
      </c>
      <c r="F7" s="105" t="s">
        <v>32</v>
      </c>
      <c r="G7" s="105" t="s">
        <v>138</v>
      </c>
      <c r="H7" s="105" t="s">
        <v>139</v>
      </c>
      <c r="I7" s="105" t="s">
        <v>32</v>
      </c>
      <c r="J7" s="105" t="s">
        <v>138</v>
      </c>
      <c r="K7" s="105" t="s">
        <v>139</v>
      </c>
      <c r="N7" s="105" t="s">
        <v>32</v>
      </c>
      <c r="O7" s="105" t="s">
        <v>138</v>
      </c>
      <c r="P7" s="105" t="s">
        <v>139</v>
      </c>
      <c r="Q7" s="105" t="s">
        <v>32</v>
      </c>
      <c r="R7" s="105" t="s">
        <v>138</v>
      </c>
      <c r="S7" s="105" t="s">
        <v>139</v>
      </c>
      <c r="T7" s="105" t="s">
        <v>32</v>
      </c>
      <c r="U7" s="105" t="s">
        <v>138</v>
      </c>
      <c r="V7" s="105" t="s">
        <v>139</v>
      </c>
      <c r="Y7" s="105" t="s">
        <v>32</v>
      </c>
      <c r="Z7" s="105" t="s">
        <v>138</v>
      </c>
      <c r="AA7" s="105" t="s">
        <v>139</v>
      </c>
      <c r="AB7" s="105" t="s">
        <v>32</v>
      </c>
      <c r="AC7" s="105" t="s">
        <v>138</v>
      </c>
      <c r="AD7" s="105" t="s">
        <v>139</v>
      </c>
      <c r="AE7" s="105" t="s">
        <v>32</v>
      </c>
      <c r="AF7" s="105" t="s">
        <v>138</v>
      </c>
      <c r="AG7" s="105" t="s">
        <v>139</v>
      </c>
      <c r="AJ7" s="105" t="s">
        <v>32</v>
      </c>
      <c r="AK7" s="105" t="s">
        <v>138</v>
      </c>
      <c r="AL7" s="105" t="s">
        <v>139</v>
      </c>
      <c r="AM7" s="105" t="s">
        <v>32</v>
      </c>
      <c r="AN7" s="105" t="s">
        <v>138</v>
      </c>
      <c r="AO7" s="105" t="s">
        <v>139</v>
      </c>
      <c r="AP7" s="105" t="s">
        <v>32</v>
      </c>
      <c r="AQ7" s="105" t="s">
        <v>138</v>
      </c>
      <c r="AR7" s="105" t="s">
        <v>139</v>
      </c>
    </row>
    <row r="8" spans="2:44">
      <c r="B8" s="109" t="s">
        <v>112</v>
      </c>
      <c r="C8" s="106">
        <f>SUM(D8:E8)</f>
        <v>2270.1</v>
      </c>
      <c r="D8" s="107">
        <f>Premium!D42</f>
        <v>1355.1999999999998</v>
      </c>
      <c r="E8" s="126">
        <f>Premium!E42</f>
        <v>914.9</v>
      </c>
      <c r="F8" s="106">
        <f>SUM(G8:H8)</f>
        <v>2953.3</v>
      </c>
      <c r="G8" s="107">
        <f>Premium!G42</f>
        <v>1584.8</v>
      </c>
      <c r="H8" s="126">
        <f>Premium!H42</f>
        <v>1368.5</v>
      </c>
      <c r="I8" s="106">
        <f>SUM(J8:K8)</f>
        <v>4143.2999999999993</v>
      </c>
      <c r="J8" s="107">
        <f>Premium!J42</f>
        <v>1757.6999999999998</v>
      </c>
      <c r="K8" s="126">
        <f>Premium!K42</f>
        <v>2385.6</v>
      </c>
      <c r="M8" s="109" t="s">
        <v>112</v>
      </c>
      <c r="N8" s="106">
        <f>SUM(O8:P8)</f>
        <v>1999.06</v>
      </c>
      <c r="O8" s="107">
        <f>D8*(1-SPR_Discount)</f>
        <v>1084.1599999999999</v>
      </c>
      <c r="P8" s="126">
        <f>E8</f>
        <v>914.9</v>
      </c>
      <c r="Q8" s="106">
        <f>SUM(R8:S8)</f>
        <v>2636.34</v>
      </c>
      <c r="R8" s="107">
        <f t="shared" ref="R8:R21" si="1">G8*(1-SPR_Discount)</f>
        <v>1267.8400000000001</v>
      </c>
      <c r="S8" s="126">
        <f>H8</f>
        <v>1368.5</v>
      </c>
      <c r="T8" s="106">
        <f>SUM(U8:V8)</f>
        <v>3791.7599999999998</v>
      </c>
      <c r="U8" s="107">
        <f t="shared" ref="U8:U21" si="2">J8*(1-SPR_Discount)</f>
        <v>1406.1599999999999</v>
      </c>
      <c r="V8" s="126">
        <f>K8</f>
        <v>2385.6</v>
      </c>
      <c r="X8" s="109" t="s">
        <v>112</v>
      </c>
      <c r="Y8" s="106">
        <f>SUM(Z8:AA8)</f>
        <v>1999.06</v>
      </c>
      <c r="Z8" s="107">
        <f t="shared" ref="Z8:Z21" si="3">D8*(1-APAC_HCC)</f>
        <v>1084.1599999999999</v>
      </c>
      <c r="AA8" s="126">
        <f>E8</f>
        <v>914.9</v>
      </c>
      <c r="AB8" s="106">
        <f>SUM(AC8:AD8)</f>
        <v>2636.34</v>
      </c>
      <c r="AC8" s="107">
        <f t="shared" ref="AC8:AC21" si="4">G8*(1-APAC_HCC)</f>
        <v>1267.8400000000001</v>
      </c>
      <c r="AD8" s="126">
        <f>H8</f>
        <v>1368.5</v>
      </c>
      <c r="AE8" s="106">
        <f>SUM(AF8:AG8)</f>
        <v>3791.7599999999998</v>
      </c>
      <c r="AF8" s="107">
        <f t="shared" ref="AF8:AF21" si="5">J8*(1-APAC_HCC)</f>
        <v>1406.1599999999999</v>
      </c>
      <c r="AG8" s="126">
        <f>K8</f>
        <v>2385.6</v>
      </c>
      <c r="AI8" s="109" t="s">
        <v>112</v>
      </c>
      <c r="AJ8" s="106">
        <f>SUM(AK8:AL8)</f>
        <v>1782.2280000000001</v>
      </c>
      <c r="AK8" s="107">
        <f>O8*(1-APAC_HCC)</f>
        <v>867.32799999999997</v>
      </c>
      <c r="AL8" s="126">
        <f>E8</f>
        <v>914.9</v>
      </c>
      <c r="AM8" s="106">
        <f>SUM(AN8:AO8)</f>
        <v>2382.7719999999999</v>
      </c>
      <c r="AN8" s="107">
        <f t="shared" ref="AN8:AN21" si="6">R8*(1-APAC_HCC)</f>
        <v>1014.2720000000002</v>
      </c>
      <c r="AO8" s="126">
        <f>H8</f>
        <v>1368.5</v>
      </c>
      <c r="AP8" s="106">
        <f>SUM(AQ8:AR8)</f>
        <v>3510.5279999999998</v>
      </c>
      <c r="AQ8" s="107">
        <f t="shared" ref="AQ8:AQ21" si="7">U8*(1-APAC_HCC)</f>
        <v>1124.9279999999999</v>
      </c>
      <c r="AR8" s="126">
        <f>K8</f>
        <v>2385.6</v>
      </c>
    </row>
    <row r="9" spans="2:44">
      <c r="B9" s="109" t="s">
        <v>113</v>
      </c>
      <c r="C9" s="106">
        <f t="shared" ref="C9:C21" si="8">SUM(D9:E9)</f>
        <v>2096.5</v>
      </c>
      <c r="D9" s="107">
        <f>Premium!D43</f>
        <v>1310.3999999999999</v>
      </c>
      <c r="E9" s="126">
        <f>Premium!E43</f>
        <v>786.09999999999991</v>
      </c>
      <c r="F9" s="106">
        <f t="shared" ref="F9:F21" si="9">SUM(G9:H9)</f>
        <v>2862.3</v>
      </c>
      <c r="G9" s="107">
        <f>Premium!G43</f>
        <v>1532.3</v>
      </c>
      <c r="H9" s="126">
        <f>Premium!H43</f>
        <v>1330</v>
      </c>
      <c r="I9" s="106">
        <f t="shared" ref="I9:I21" si="10">SUM(J9:K9)</f>
        <v>4094.2999999999997</v>
      </c>
      <c r="J9" s="107">
        <f>Premium!J43</f>
        <v>1699.6</v>
      </c>
      <c r="K9" s="126">
        <f>Premium!K43</f>
        <v>2394.6999999999998</v>
      </c>
      <c r="M9" s="109" t="s">
        <v>113</v>
      </c>
      <c r="N9" s="106">
        <f t="shared" ref="N9:N21" si="11">SUM(O9:P9)</f>
        <v>1834.4199999999998</v>
      </c>
      <c r="O9" s="107">
        <f t="shared" ref="O9:O21" si="12">D9*(1-SPR_Discount)</f>
        <v>1048.32</v>
      </c>
      <c r="P9" s="126">
        <f t="shared" ref="P9:P21" si="13">E9</f>
        <v>786.09999999999991</v>
      </c>
      <c r="Q9" s="106">
        <f t="shared" ref="Q9:Q21" si="14">SUM(R9:S9)</f>
        <v>2555.84</v>
      </c>
      <c r="R9" s="107">
        <f t="shared" si="1"/>
        <v>1225.8399999999999</v>
      </c>
      <c r="S9" s="126">
        <f t="shared" ref="S9:S21" si="15">H9</f>
        <v>1330</v>
      </c>
      <c r="T9" s="106">
        <f t="shared" ref="T9:T21" si="16">SUM(U9:V9)</f>
        <v>3754.38</v>
      </c>
      <c r="U9" s="107">
        <f t="shared" si="2"/>
        <v>1359.68</v>
      </c>
      <c r="V9" s="126">
        <f t="shared" ref="V9:V21" si="17">K9</f>
        <v>2394.6999999999998</v>
      </c>
      <c r="X9" s="109" t="s">
        <v>113</v>
      </c>
      <c r="Y9" s="106">
        <f t="shared" ref="Y9:Y21" si="18">SUM(Z9:AA9)</f>
        <v>1834.4199999999998</v>
      </c>
      <c r="Z9" s="107">
        <f t="shared" si="3"/>
        <v>1048.32</v>
      </c>
      <c r="AA9" s="126">
        <f t="shared" ref="AA9:AA21" si="19">E9</f>
        <v>786.09999999999991</v>
      </c>
      <c r="AB9" s="106">
        <f t="shared" ref="AB9:AB21" si="20">SUM(AC9:AD9)</f>
        <v>2555.84</v>
      </c>
      <c r="AC9" s="107">
        <f t="shared" si="4"/>
        <v>1225.8399999999999</v>
      </c>
      <c r="AD9" s="126">
        <f t="shared" ref="AD9:AD21" si="21">H9</f>
        <v>1330</v>
      </c>
      <c r="AE9" s="106">
        <f t="shared" ref="AE9:AE21" si="22">SUM(AF9:AG9)</f>
        <v>3754.38</v>
      </c>
      <c r="AF9" s="107">
        <f t="shared" si="5"/>
        <v>1359.68</v>
      </c>
      <c r="AG9" s="126">
        <f t="shared" ref="AG9:AG21" si="23">K9</f>
        <v>2394.6999999999998</v>
      </c>
      <c r="AI9" s="109" t="s">
        <v>113</v>
      </c>
      <c r="AJ9" s="106">
        <f t="shared" ref="AJ9:AJ21" si="24">SUM(AK9:AL9)</f>
        <v>1624.7559999999999</v>
      </c>
      <c r="AK9" s="107">
        <f t="shared" ref="AK9:AK21" si="25">O9*(1-APAC_HCC)</f>
        <v>838.65599999999995</v>
      </c>
      <c r="AL9" s="126">
        <f t="shared" ref="AL9:AL21" si="26">E9</f>
        <v>786.09999999999991</v>
      </c>
      <c r="AM9" s="106">
        <f t="shared" ref="AM9:AM21" si="27">SUM(AN9:AO9)</f>
        <v>2310.672</v>
      </c>
      <c r="AN9" s="107">
        <f t="shared" si="6"/>
        <v>980.67200000000003</v>
      </c>
      <c r="AO9" s="126">
        <f t="shared" ref="AO9:AO21" si="28">H9</f>
        <v>1330</v>
      </c>
      <c r="AP9" s="106">
        <f t="shared" ref="AP9:AP21" si="29">SUM(AQ9:AR9)</f>
        <v>3482.444</v>
      </c>
      <c r="AQ9" s="107">
        <f t="shared" si="7"/>
        <v>1087.7440000000001</v>
      </c>
      <c r="AR9" s="126">
        <f t="shared" ref="AR9:AR21" si="30">K9</f>
        <v>2394.6999999999998</v>
      </c>
    </row>
    <row r="10" spans="2:44">
      <c r="B10" s="109" t="s">
        <v>114</v>
      </c>
      <c r="C10" s="106">
        <f t="shared" si="8"/>
        <v>2423.3999999999996</v>
      </c>
      <c r="D10" s="107">
        <f>Premium!D44</f>
        <v>1513.3999999999999</v>
      </c>
      <c r="E10" s="126">
        <f>Premium!E44</f>
        <v>909.99999999999989</v>
      </c>
      <c r="F10" s="106">
        <f t="shared" si="9"/>
        <v>3293.5</v>
      </c>
      <c r="G10" s="107">
        <f>Premium!G44</f>
        <v>1769.6</v>
      </c>
      <c r="H10" s="126">
        <f>Premium!H44</f>
        <v>1523.8999999999999</v>
      </c>
      <c r="I10" s="106">
        <f t="shared" si="10"/>
        <v>4812.5</v>
      </c>
      <c r="J10" s="107">
        <f>Premium!J44</f>
        <v>1962.8</v>
      </c>
      <c r="K10" s="126">
        <f>Premium!K44</f>
        <v>2849.7</v>
      </c>
      <c r="M10" s="109" t="s">
        <v>114</v>
      </c>
      <c r="N10" s="106">
        <f t="shared" si="11"/>
        <v>2120.7199999999998</v>
      </c>
      <c r="O10" s="107">
        <f t="shared" si="12"/>
        <v>1210.72</v>
      </c>
      <c r="P10" s="126">
        <f t="shared" si="13"/>
        <v>909.99999999999989</v>
      </c>
      <c r="Q10" s="106">
        <f t="shared" si="14"/>
        <v>2939.58</v>
      </c>
      <c r="R10" s="107">
        <f t="shared" si="1"/>
        <v>1415.68</v>
      </c>
      <c r="S10" s="126">
        <f t="shared" si="15"/>
        <v>1523.8999999999999</v>
      </c>
      <c r="T10" s="106">
        <f t="shared" si="16"/>
        <v>4419.9399999999996</v>
      </c>
      <c r="U10" s="107">
        <f t="shared" si="2"/>
        <v>1570.24</v>
      </c>
      <c r="V10" s="126">
        <f t="shared" si="17"/>
        <v>2849.7</v>
      </c>
      <c r="X10" s="109" t="s">
        <v>114</v>
      </c>
      <c r="Y10" s="106">
        <f t="shared" si="18"/>
        <v>2120.7199999999998</v>
      </c>
      <c r="Z10" s="107">
        <f t="shared" si="3"/>
        <v>1210.72</v>
      </c>
      <c r="AA10" s="126">
        <f t="shared" si="19"/>
        <v>909.99999999999989</v>
      </c>
      <c r="AB10" s="106">
        <f t="shared" si="20"/>
        <v>2939.58</v>
      </c>
      <c r="AC10" s="107">
        <f t="shared" si="4"/>
        <v>1415.68</v>
      </c>
      <c r="AD10" s="126">
        <f t="shared" si="21"/>
        <v>1523.8999999999999</v>
      </c>
      <c r="AE10" s="106">
        <f t="shared" si="22"/>
        <v>4419.9399999999996</v>
      </c>
      <c r="AF10" s="107">
        <f t="shared" si="5"/>
        <v>1570.24</v>
      </c>
      <c r="AG10" s="126">
        <f t="shared" si="23"/>
        <v>2849.7</v>
      </c>
      <c r="AI10" s="109" t="s">
        <v>114</v>
      </c>
      <c r="AJ10" s="106">
        <f t="shared" si="24"/>
        <v>1878.576</v>
      </c>
      <c r="AK10" s="107">
        <f t="shared" si="25"/>
        <v>968.57600000000002</v>
      </c>
      <c r="AL10" s="126">
        <f t="shared" si="26"/>
        <v>909.99999999999989</v>
      </c>
      <c r="AM10" s="106">
        <f t="shared" si="27"/>
        <v>2656.444</v>
      </c>
      <c r="AN10" s="107">
        <f t="shared" si="6"/>
        <v>1132.5440000000001</v>
      </c>
      <c r="AO10" s="126">
        <f t="shared" si="28"/>
        <v>1523.8999999999999</v>
      </c>
      <c r="AP10" s="106">
        <f t="shared" si="29"/>
        <v>4105.8919999999998</v>
      </c>
      <c r="AQ10" s="107">
        <f t="shared" si="7"/>
        <v>1256.192</v>
      </c>
      <c r="AR10" s="126">
        <f t="shared" si="30"/>
        <v>2849.7</v>
      </c>
    </row>
    <row r="11" spans="2:44">
      <c r="B11" s="109" t="s">
        <v>115</v>
      </c>
      <c r="C11" s="106">
        <f t="shared" si="8"/>
        <v>2998.1</v>
      </c>
      <c r="D11" s="107">
        <f>Premium!D45</f>
        <v>1920.1</v>
      </c>
      <c r="E11" s="126">
        <f>Premium!E45</f>
        <v>1078</v>
      </c>
      <c r="F11" s="106">
        <f t="shared" si="9"/>
        <v>4022.2</v>
      </c>
      <c r="G11" s="107">
        <f>Premium!G45</f>
        <v>2244.8999999999996</v>
      </c>
      <c r="H11" s="126">
        <f>Premium!H45</f>
        <v>1777.3</v>
      </c>
      <c r="I11" s="106">
        <f t="shared" si="10"/>
        <v>5723.1999999999989</v>
      </c>
      <c r="J11" s="107">
        <f>Premium!J45</f>
        <v>2489.8999999999996</v>
      </c>
      <c r="K11" s="126">
        <f>Premium!K45</f>
        <v>3233.2999999999997</v>
      </c>
      <c r="M11" s="109" t="s">
        <v>115</v>
      </c>
      <c r="N11" s="106">
        <f t="shared" si="11"/>
        <v>2614.08</v>
      </c>
      <c r="O11" s="107">
        <f t="shared" si="12"/>
        <v>1536.08</v>
      </c>
      <c r="P11" s="126">
        <f t="shared" si="13"/>
        <v>1078</v>
      </c>
      <c r="Q11" s="106">
        <f t="shared" si="14"/>
        <v>3573.22</v>
      </c>
      <c r="R11" s="107">
        <f t="shared" si="1"/>
        <v>1795.9199999999998</v>
      </c>
      <c r="S11" s="126">
        <f t="shared" si="15"/>
        <v>1777.3</v>
      </c>
      <c r="T11" s="106">
        <f t="shared" si="16"/>
        <v>5225.2199999999993</v>
      </c>
      <c r="U11" s="107">
        <f t="shared" si="2"/>
        <v>1991.9199999999998</v>
      </c>
      <c r="V11" s="126">
        <f t="shared" si="17"/>
        <v>3233.2999999999997</v>
      </c>
      <c r="X11" s="109" t="s">
        <v>115</v>
      </c>
      <c r="Y11" s="106">
        <f t="shared" si="18"/>
        <v>2614.08</v>
      </c>
      <c r="Z11" s="107">
        <f t="shared" si="3"/>
        <v>1536.08</v>
      </c>
      <c r="AA11" s="126">
        <f t="shared" si="19"/>
        <v>1078</v>
      </c>
      <c r="AB11" s="106">
        <f t="shared" si="20"/>
        <v>3573.22</v>
      </c>
      <c r="AC11" s="107">
        <f t="shared" si="4"/>
        <v>1795.9199999999998</v>
      </c>
      <c r="AD11" s="126">
        <f t="shared" si="21"/>
        <v>1777.3</v>
      </c>
      <c r="AE11" s="106">
        <f t="shared" si="22"/>
        <v>5225.2199999999993</v>
      </c>
      <c r="AF11" s="107">
        <f t="shared" si="5"/>
        <v>1991.9199999999998</v>
      </c>
      <c r="AG11" s="126">
        <f t="shared" si="23"/>
        <v>3233.2999999999997</v>
      </c>
      <c r="AI11" s="109" t="s">
        <v>115</v>
      </c>
      <c r="AJ11" s="106">
        <f t="shared" si="24"/>
        <v>2306.864</v>
      </c>
      <c r="AK11" s="107">
        <f t="shared" si="25"/>
        <v>1228.864</v>
      </c>
      <c r="AL11" s="126">
        <f t="shared" si="26"/>
        <v>1078</v>
      </c>
      <c r="AM11" s="106">
        <f t="shared" si="27"/>
        <v>3214.0360000000001</v>
      </c>
      <c r="AN11" s="107">
        <f t="shared" si="6"/>
        <v>1436.7359999999999</v>
      </c>
      <c r="AO11" s="126">
        <f t="shared" si="28"/>
        <v>1777.3</v>
      </c>
      <c r="AP11" s="106">
        <f t="shared" si="29"/>
        <v>4826.8359999999993</v>
      </c>
      <c r="AQ11" s="107">
        <f t="shared" si="7"/>
        <v>1593.5360000000001</v>
      </c>
      <c r="AR11" s="126">
        <f t="shared" si="30"/>
        <v>3233.2999999999997</v>
      </c>
    </row>
    <row r="12" spans="2:44">
      <c r="B12" s="109" t="s">
        <v>116</v>
      </c>
      <c r="C12" s="106">
        <f t="shared" si="8"/>
        <v>3381.7</v>
      </c>
      <c r="D12" s="107">
        <f>Premium!D46</f>
        <v>2258.8999999999996</v>
      </c>
      <c r="E12" s="126">
        <f>Premium!E46</f>
        <v>1122.8</v>
      </c>
      <c r="F12" s="106">
        <f t="shared" si="9"/>
        <v>4454.7999999999993</v>
      </c>
      <c r="G12" s="107">
        <f>Premium!G46</f>
        <v>2641.1</v>
      </c>
      <c r="H12" s="126">
        <f>Premium!H46</f>
        <v>1813.6999999999998</v>
      </c>
      <c r="I12" s="106">
        <f t="shared" si="10"/>
        <v>6222.2999999999993</v>
      </c>
      <c r="J12" s="107">
        <f>Premium!J46</f>
        <v>2929.5</v>
      </c>
      <c r="K12" s="126">
        <f>Premium!K46</f>
        <v>3292.7999999999997</v>
      </c>
      <c r="M12" s="109" t="s">
        <v>116</v>
      </c>
      <c r="N12" s="106">
        <f t="shared" si="11"/>
        <v>2929.92</v>
      </c>
      <c r="O12" s="107">
        <f t="shared" si="12"/>
        <v>1807.12</v>
      </c>
      <c r="P12" s="126">
        <f t="shared" si="13"/>
        <v>1122.8</v>
      </c>
      <c r="Q12" s="106">
        <f t="shared" si="14"/>
        <v>3926.58</v>
      </c>
      <c r="R12" s="107">
        <f t="shared" si="1"/>
        <v>2112.88</v>
      </c>
      <c r="S12" s="126">
        <f t="shared" si="15"/>
        <v>1813.6999999999998</v>
      </c>
      <c r="T12" s="106">
        <f t="shared" si="16"/>
        <v>5636.4</v>
      </c>
      <c r="U12" s="107">
        <f t="shared" si="2"/>
        <v>2343.6</v>
      </c>
      <c r="V12" s="126">
        <f t="shared" si="17"/>
        <v>3292.7999999999997</v>
      </c>
      <c r="X12" s="109" t="s">
        <v>116</v>
      </c>
      <c r="Y12" s="106">
        <f t="shared" si="18"/>
        <v>2929.92</v>
      </c>
      <c r="Z12" s="107">
        <f t="shared" si="3"/>
        <v>1807.12</v>
      </c>
      <c r="AA12" s="126">
        <f t="shared" si="19"/>
        <v>1122.8</v>
      </c>
      <c r="AB12" s="106">
        <f t="shared" si="20"/>
        <v>3926.58</v>
      </c>
      <c r="AC12" s="107">
        <f t="shared" si="4"/>
        <v>2112.88</v>
      </c>
      <c r="AD12" s="126">
        <f t="shared" si="21"/>
        <v>1813.6999999999998</v>
      </c>
      <c r="AE12" s="106">
        <f t="shared" si="22"/>
        <v>5636.4</v>
      </c>
      <c r="AF12" s="107">
        <f t="shared" si="5"/>
        <v>2343.6</v>
      </c>
      <c r="AG12" s="126">
        <f t="shared" si="23"/>
        <v>3292.7999999999997</v>
      </c>
      <c r="AI12" s="109" t="s">
        <v>116</v>
      </c>
      <c r="AJ12" s="106">
        <f t="shared" si="24"/>
        <v>2568.4960000000001</v>
      </c>
      <c r="AK12" s="107">
        <f t="shared" si="25"/>
        <v>1445.6959999999999</v>
      </c>
      <c r="AL12" s="126">
        <f t="shared" si="26"/>
        <v>1122.8</v>
      </c>
      <c r="AM12" s="106">
        <f t="shared" si="27"/>
        <v>3504.0039999999999</v>
      </c>
      <c r="AN12" s="107">
        <f t="shared" si="6"/>
        <v>1690.3040000000001</v>
      </c>
      <c r="AO12" s="126">
        <f t="shared" si="28"/>
        <v>1813.6999999999998</v>
      </c>
      <c r="AP12" s="106">
        <f t="shared" si="29"/>
        <v>5167.68</v>
      </c>
      <c r="AQ12" s="107">
        <f t="shared" si="7"/>
        <v>1874.88</v>
      </c>
      <c r="AR12" s="126">
        <f t="shared" si="30"/>
        <v>3292.7999999999997</v>
      </c>
    </row>
    <row r="13" spans="2:44">
      <c r="B13" s="110" t="s">
        <v>117</v>
      </c>
      <c r="C13" s="106">
        <f t="shared" si="8"/>
        <v>3775.0999999999995</v>
      </c>
      <c r="D13" s="107">
        <f>Premium!D47</f>
        <v>2552.1999999999998</v>
      </c>
      <c r="E13" s="126">
        <f>Premium!E47</f>
        <v>1222.8999999999999</v>
      </c>
      <c r="F13" s="106">
        <f t="shared" si="9"/>
        <v>4981.8999999999996</v>
      </c>
      <c r="G13" s="107">
        <f>Premium!G47</f>
        <v>2984.7999999999997</v>
      </c>
      <c r="H13" s="126">
        <f>Premium!H47</f>
        <v>1997.1</v>
      </c>
      <c r="I13" s="106">
        <f t="shared" si="10"/>
        <v>6999.2999999999993</v>
      </c>
      <c r="J13" s="107">
        <f>Premium!J47</f>
        <v>3310.2999999999997</v>
      </c>
      <c r="K13" s="126">
        <f>Premium!K47</f>
        <v>3688.9999999999995</v>
      </c>
      <c r="M13" s="110" t="s">
        <v>117</v>
      </c>
      <c r="N13" s="106">
        <f t="shared" si="11"/>
        <v>3264.66</v>
      </c>
      <c r="O13" s="107">
        <f t="shared" si="12"/>
        <v>2041.76</v>
      </c>
      <c r="P13" s="126">
        <f t="shared" si="13"/>
        <v>1222.8999999999999</v>
      </c>
      <c r="Q13" s="106">
        <f t="shared" si="14"/>
        <v>4384.9399999999996</v>
      </c>
      <c r="R13" s="107">
        <f t="shared" si="1"/>
        <v>2387.8399999999997</v>
      </c>
      <c r="S13" s="126">
        <f t="shared" si="15"/>
        <v>1997.1</v>
      </c>
      <c r="T13" s="106">
        <f t="shared" si="16"/>
        <v>6337.24</v>
      </c>
      <c r="U13" s="107">
        <f t="shared" si="2"/>
        <v>2648.24</v>
      </c>
      <c r="V13" s="126">
        <f t="shared" si="17"/>
        <v>3688.9999999999995</v>
      </c>
      <c r="X13" s="110" t="s">
        <v>117</v>
      </c>
      <c r="Y13" s="106">
        <f t="shared" si="18"/>
        <v>3264.66</v>
      </c>
      <c r="Z13" s="107">
        <f t="shared" si="3"/>
        <v>2041.76</v>
      </c>
      <c r="AA13" s="126">
        <f t="shared" si="19"/>
        <v>1222.8999999999999</v>
      </c>
      <c r="AB13" s="106">
        <f t="shared" si="20"/>
        <v>4384.9399999999996</v>
      </c>
      <c r="AC13" s="107">
        <f t="shared" si="4"/>
        <v>2387.8399999999997</v>
      </c>
      <c r="AD13" s="126">
        <f t="shared" si="21"/>
        <v>1997.1</v>
      </c>
      <c r="AE13" s="106">
        <f t="shared" si="22"/>
        <v>6337.24</v>
      </c>
      <c r="AF13" s="107">
        <f t="shared" si="5"/>
        <v>2648.24</v>
      </c>
      <c r="AG13" s="126">
        <f t="shared" si="23"/>
        <v>3688.9999999999995</v>
      </c>
      <c r="AI13" s="110" t="s">
        <v>117</v>
      </c>
      <c r="AJ13" s="106">
        <f t="shared" si="24"/>
        <v>2856.308</v>
      </c>
      <c r="AK13" s="107">
        <f t="shared" si="25"/>
        <v>1633.4080000000001</v>
      </c>
      <c r="AL13" s="126">
        <f t="shared" si="26"/>
        <v>1222.8999999999999</v>
      </c>
      <c r="AM13" s="106">
        <f t="shared" si="27"/>
        <v>3907.3719999999998</v>
      </c>
      <c r="AN13" s="107">
        <f t="shared" si="6"/>
        <v>1910.2719999999999</v>
      </c>
      <c r="AO13" s="126">
        <f t="shared" si="28"/>
        <v>1997.1</v>
      </c>
      <c r="AP13" s="106">
        <f t="shared" si="29"/>
        <v>5807.5919999999996</v>
      </c>
      <c r="AQ13" s="107">
        <f t="shared" si="7"/>
        <v>2118.5920000000001</v>
      </c>
      <c r="AR13" s="126">
        <f t="shared" si="30"/>
        <v>3688.9999999999995</v>
      </c>
    </row>
    <row r="14" spans="2:44">
      <c r="B14" s="109" t="s">
        <v>118</v>
      </c>
      <c r="C14" s="106">
        <f t="shared" si="8"/>
        <v>4462.5</v>
      </c>
      <c r="D14" s="107">
        <f>Premium!D48</f>
        <v>3094</v>
      </c>
      <c r="E14" s="126">
        <f>Premium!E48</f>
        <v>1368.5</v>
      </c>
      <c r="F14" s="106">
        <f t="shared" si="9"/>
        <v>5882.7999999999993</v>
      </c>
      <c r="G14" s="107">
        <f>Premium!G48</f>
        <v>3618.2999999999997</v>
      </c>
      <c r="H14" s="126">
        <f>Premium!H48</f>
        <v>2264.5</v>
      </c>
      <c r="I14" s="106">
        <f t="shared" si="10"/>
        <v>8088.5</v>
      </c>
      <c r="J14" s="107">
        <f>Premium!J48</f>
        <v>4013.1</v>
      </c>
      <c r="K14" s="126">
        <f>Premium!K48</f>
        <v>4075.3999999999996</v>
      </c>
      <c r="M14" s="109" t="s">
        <v>118</v>
      </c>
      <c r="N14" s="106">
        <f t="shared" si="11"/>
        <v>3843.7000000000003</v>
      </c>
      <c r="O14" s="107">
        <f t="shared" si="12"/>
        <v>2475.2000000000003</v>
      </c>
      <c r="P14" s="126">
        <f t="shared" si="13"/>
        <v>1368.5</v>
      </c>
      <c r="Q14" s="106">
        <f t="shared" si="14"/>
        <v>5159.1399999999994</v>
      </c>
      <c r="R14" s="107">
        <f t="shared" si="1"/>
        <v>2894.64</v>
      </c>
      <c r="S14" s="126">
        <f t="shared" si="15"/>
        <v>2264.5</v>
      </c>
      <c r="T14" s="106">
        <f t="shared" si="16"/>
        <v>7285.8799999999992</v>
      </c>
      <c r="U14" s="107">
        <f t="shared" si="2"/>
        <v>3210.48</v>
      </c>
      <c r="V14" s="126">
        <f t="shared" si="17"/>
        <v>4075.3999999999996</v>
      </c>
      <c r="X14" s="109" t="s">
        <v>118</v>
      </c>
      <c r="Y14" s="106">
        <f t="shared" si="18"/>
        <v>3843.7000000000003</v>
      </c>
      <c r="Z14" s="107">
        <f t="shared" si="3"/>
        <v>2475.2000000000003</v>
      </c>
      <c r="AA14" s="126">
        <f t="shared" si="19"/>
        <v>1368.5</v>
      </c>
      <c r="AB14" s="106">
        <f t="shared" si="20"/>
        <v>5159.1399999999994</v>
      </c>
      <c r="AC14" s="107">
        <f t="shared" si="4"/>
        <v>2894.64</v>
      </c>
      <c r="AD14" s="126">
        <f t="shared" si="21"/>
        <v>2264.5</v>
      </c>
      <c r="AE14" s="106">
        <f t="shared" si="22"/>
        <v>7285.8799999999992</v>
      </c>
      <c r="AF14" s="107">
        <f t="shared" si="5"/>
        <v>3210.48</v>
      </c>
      <c r="AG14" s="126">
        <f t="shared" si="23"/>
        <v>4075.3999999999996</v>
      </c>
      <c r="AI14" s="109" t="s">
        <v>118</v>
      </c>
      <c r="AJ14" s="106">
        <f t="shared" si="24"/>
        <v>3348.6600000000003</v>
      </c>
      <c r="AK14" s="107">
        <f t="shared" si="25"/>
        <v>1980.1600000000003</v>
      </c>
      <c r="AL14" s="126">
        <f t="shared" si="26"/>
        <v>1368.5</v>
      </c>
      <c r="AM14" s="106">
        <f t="shared" si="27"/>
        <v>4580.2119999999995</v>
      </c>
      <c r="AN14" s="107">
        <f t="shared" si="6"/>
        <v>2315.712</v>
      </c>
      <c r="AO14" s="126">
        <f t="shared" si="28"/>
        <v>2264.5</v>
      </c>
      <c r="AP14" s="106">
        <f t="shared" si="29"/>
        <v>6643.7839999999997</v>
      </c>
      <c r="AQ14" s="107">
        <f t="shared" si="7"/>
        <v>2568.384</v>
      </c>
      <c r="AR14" s="126">
        <f t="shared" si="30"/>
        <v>4075.3999999999996</v>
      </c>
    </row>
    <row r="15" spans="2:44">
      <c r="B15" s="109" t="s">
        <v>119</v>
      </c>
      <c r="C15" s="106">
        <f t="shared" si="8"/>
        <v>5453</v>
      </c>
      <c r="D15" s="107">
        <f>Premium!D49</f>
        <v>3839.4999999999995</v>
      </c>
      <c r="E15" s="126">
        <f>Premium!E49</f>
        <v>1613.5</v>
      </c>
      <c r="F15" s="106">
        <f t="shared" si="9"/>
        <v>7062.9999999999991</v>
      </c>
      <c r="G15" s="107">
        <f>Premium!G49</f>
        <v>4489.7999999999993</v>
      </c>
      <c r="H15" s="126">
        <f>Premium!H49</f>
        <v>2573.1999999999998</v>
      </c>
      <c r="I15" s="106">
        <f t="shared" si="10"/>
        <v>9590.6999999999989</v>
      </c>
      <c r="J15" s="107">
        <f>Premium!J49</f>
        <v>4979.7999999999993</v>
      </c>
      <c r="K15" s="126">
        <f>Premium!K49</f>
        <v>4610.8999999999996</v>
      </c>
      <c r="M15" s="109" t="s">
        <v>119</v>
      </c>
      <c r="N15" s="106">
        <f t="shared" si="11"/>
        <v>4685.1000000000004</v>
      </c>
      <c r="O15" s="107">
        <f t="shared" si="12"/>
        <v>3071.6</v>
      </c>
      <c r="P15" s="126">
        <f t="shared" si="13"/>
        <v>1613.5</v>
      </c>
      <c r="Q15" s="106">
        <f t="shared" si="14"/>
        <v>6165.0399999999991</v>
      </c>
      <c r="R15" s="107">
        <f t="shared" si="1"/>
        <v>3591.8399999999997</v>
      </c>
      <c r="S15" s="126">
        <f t="shared" si="15"/>
        <v>2573.1999999999998</v>
      </c>
      <c r="T15" s="106">
        <f t="shared" si="16"/>
        <v>8594.74</v>
      </c>
      <c r="U15" s="107">
        <f t="shared" si="2"/>
        <v>3983.8399999999997</v>
      </c>
      <c r="V15" s="126">
        <f t="shared" si="17"/>
        <v>4610.8999999999996</v>
      </c>
      <c r="X15" s="109" t="s">
        <v>119</v>
      </c>
      <c r="Y15" s="106">
        <f t="shared" si="18"/>
        <v>4685.1000000000004</v>
      </c>
      <c r="Z15" s="107">
        <f t="shared" si="3"/>
        <v>3071.6</v>
      </c>
      <c r="AA15" s="126">
        <f t="shared" si="19"/>
        <v>1613.5</v>
      </c>
      <c r="AB15" s="106">
        <f t="shared" si="20"/>
        <v>6165.0399999999991</v>
      </c>
      <c r="AC15" s="107">
        <f t="shared" si="4"/>
        <v>3591.8399999999997</v>
      </c>
      <c r="AD15" s="126">
        <f t="shared" si="21"/>
        <v>2573.1999999999998</v>
      </c>
      <c r="AE15" s="106">
        <f t="shared" si="22"/>
        <v>8594.74</v>
      </c>
      <c r="AF15" s="107">
        <f t="shared" si="5"/>
        <v>3983.8399999999997</v>
      </c>
      <c r="AG15" s="126">
        <f t="shared" si="23"/>
        <v>4610.8999999999996</v>
      </c>
      <c r="AI15" s="109" t="s">
        <v>119</v>
      </c>
      <c r="AJ15" s="106">
        <f t="shared" si="24"/>
        <v>4070.78</v>
      </c>
      <c r="AK15" s="107">
        <f t="shared" si="25"/>
        <v>2457.2800000000002</v>
      </c>
      <c r="AL15" s="126">
        <f t="shared" si="26"/>
        <v>1613.5</v>
      </c>
      <c r="AM15" s="106">
        <f t="shared" si="27"/>
        <v>5446.6719999999996</v>
      </c>
      <c r="AN15" s="107">
        <f t="shared" si="6"/>
        <v>2873.4719999999998</v>
      </c>
      <c r="AO15" s="126">
        <f t="shared" si="28"/>
        <v>2573.1999999999998</v>
      </c>
      <c r="AP15" s="106">
        <f t="shared" si="29"/>
        <v>7797.9719999999998</v>
      </c>
      <c r="AQ15" s="107">
        <f t="shared" si="7"/>
        <v>3187.0720000000001</v>
      </c>
      <c r="AR15" s="126">
        <f t="shared" si="30"/>
        <v>4610.8999999999996</v>
      </c>
    </row>
    <row r="16" spans="2:44">
      <c r="B16" s="109" t="s">
        <v>120</v>
      </c>
      <c r="C16" s="106">
        <f t="shared" si="8"/>
        <v>6640.9</v>
      </c>
      <c r="D16" s="107">
        <f>Premium!D50</f>
        <v>4855.8999999999996</v>
      </c>
      <c r="E16" s="126">
        <f>Premium!E50</f>
        <v>1785</v>
      </c>
      <c r="F16" s="106">
        <f t="shared" si="9"/>
        <v>8756.2999999999993</v>
      </c>
      <c r="G16" s="107">
        <f>Premium!G50</f>
        <v>5678.4</v>
      </c>
      <c r="H16" s="126">
        <f>Premium!H50</f>
        <v>3077.8999999999996</v>
      </c>
      <c r="I16" s="106">
        <f t="shared" si="10"/>
        <v>11778.199999999999</v>
      </c>
      <c r="J16" s="107">
        <f>Premium!J50</f>
        <v>6297.9</v>
      </c>
      <c r="K16" s="126">
        <f>Premium!K50</f>
        <v>5480.2999999999993</v>
      </c>
      <c r="M16" s="109" t="s">
        <v>120</v>
      </c>
      <c r="N16" s="106">
        <f t="shared" si="11"/>
        <v>5669.7199999999993</v>
      </c>
      <c r="O16" s="107">
        <f t="shared" si="12"/>
        <v>3884.72</v>
      </c>
      <c r="P16" s="126">
        <f t="shared" si="13"/>
        <v>1785</v>
      </c>
      <c r="Q16" s="106">
        <f t="shared" si="14"/>
        <v>7620.62</v>
      </c>
      <c r="R16" s="107">
        <f t="shared" si="1"/>
        <v>4542.72</v>
      </c>
      <c r="S16" s="126">
        <f t="shared" si="15"/>
        <v>3077.8999999999996</v>
      </c>
      <c r="T16" s="106">
        <f t="shared" si="16"/>
        <v>10518.619999999999</v>
      </c>
      <c r="U16" s="107">
        <f t="shared" si="2"/>
        <v>5038.32</v>
      </c>
      <c r="V16" s="126">
        <f t="shared" si="17"/>
        <v>5480.2999999999993</v>
      </c>
      <c r="X16" s="109" t="s">
        <v>120</v>
      </c>
      <c r="Y16" s="106">
        <f t="shared" si="18"/>
        <v>5669.7199999999993</v>
      </c>
      <c r="Z16" s="107">
        <f t="shared" si="3"/>
        <v>3884.72</v>
      </c>
      <c r="AA16" s="126">
        <f t="shared" si="19"/>
        <v>1785</v>
      </c>
      <c r="AB16" s="106">
        <f t="shared" si="20"/>
        <v>7620.62</v>
      </c>
      <c r="AC16" s="107">
        <f t="shared" si="4"/>
        <v>4542.72</v>
      </c>
      <c r="AD16" s="126">
        <f t="shared" si="21"/>
        <v>3077.8999999999996</v>
      </c>
      <c r="AE16" s="106">
        <f t="shared" si="22"/>
        <v>10518.619999999999</v>
      </c>
      <c r="AF16" s="107">
        <f t="shared" si="5"/>
        <v>5038.32</v>
      </c>
      <c r="AG16" s="126">
        <f t="shared" si="23"/>
        <v>5480.2999999999993</v>
      </c>
      <c r="AI16" s="109" t="s">
        <v>120</v>
      </c>
      <c r="AJ16" s="106">
        <f t="shared" si="24"/>
        <v>4892.7759999999998</v>
      </c>
      <c r="AK16" s="107">
        <f t="shared" si="25"/>
        <v>3107.7759999999998</v>
      </c>
      <c r="AL16" s="126">
        <f t="shared" si="26"/>
        <v>1785</v>
      </c>
      <c r="AM16" s="106">
        <f t="shared" si="27"/>
        <v>6712.076</v>
      </c>
      <c r="AN16" s="107">
        <f t="shared" si="6"/>
        <v>3634.1760000000004</v>
      </c>
      <c r="AO16" s="126">
        <f t="shared" si="28"/>
        <v>3077.8999999999996</v>
      </c>
      <c r="AP16" s="106">
        <f t="shared" si="29"/>
        <v>9510.9559999999983</v>
      </c>
      <c r="AQ16" s="107">
        <f t="shared" si="7"/>
        <v>4030.6559999999999</v>
      </c>
      <c r="AR16" s="126">
        <f t="shared" si="30"/>
        <v>5480.2999999999993</v>
      </c>
    </row>
    <row r="17" spans="2:44">
      <c r="B17" s="110" t="s">
        <v>121</v>
      </c>
      <c r="C17" s="106">
        <f t="shared" si="8"/>
        <v>7543.9</v>
      </c>
      <c r="D17" s="107">
        <f>Premium!D51</f>
        <v>5758.9</v>
      </c>
      <c r="E17" s="126">
        <f>Premium!E51</f>
        <v>1785</v>
      </c>
      <c r="F17" s="106">
        <f t="shared" si="9"/>
        <v>9888.2000000000007</v>
      </c>
      <c r="G17" s="107">
        <f>Premium!G51</f>
        <v>6734.7</v>
      </c>
      <c r="H17" s="126">
        <f>Premium!H51</f>
        <v>3153.5</v>
      </c>
      <c r="I17" s="106">
        <f t="shared" si="10"/>
        <v>13338.5</v>
      </c>
      <c r="J17" s="107">
        <f>Premium!J51</f>
        <v>7469.7</v>
      </c>
      <c r="K17" s="126">
        <f>Premium!K51</f>
        <v>5868.7999999999993</v>
      </c>
      <c r="M17" s="110" t="s">
        <v>121</v>
      </c>
      <c r="N17" s="106">
        <f t="shared" si="11"/>
        <v>6392.12</v>
      </c>
      <c r="O17" s="107">
        <f t="shared" si="12"/>
        <v>4607.12</v>
      </c>
      <c r="P17" s="126">
        <f t="shared" si="13"/>
        <v>1785</v>
      </c>
      <c r="Q17" s="106">
        <f t="shared" si="14"/>
        <v>8541.26</v>
      </c>
      <c r="R17" s="107">
        <f t="shared" si="1"/>
        <v>5387.76</v>
      </c>
      <c r="S17" s="126">
        <f t="shared" si="15"/>
        <v>3153.5</v>
      </c>
      <c r="T17" s="106">
        <f t="shared" si="16"/>
        <v>11844.56</v>
      </c>
      <c r="U17" s="107">
        <f t="shared" si="2"/>
        <v>5975.76</v>
      </c>
      <c r="V17" s="126">
        <f t="shared" si="17"/>
        <v>5868.7999999999993</v>
      </c>
      <c r="X17" s="110" t="s">
        <v>121</v>
      </c>
      <c r="Y17" s="106">
        <f t="shared" si="18"/>
        <v>6392.12</v>
      </c>
      <c r="Z17" s="107">
        <f t="shared" si="3"/>
        <v>4607.12</v>
      </c>
      <c r="AA17" s="126">
        <f t="shared" si="19"/>
        <v>1785</v>
      </c>
      <c r="AB17" s="106">
        <f t="shared" si="20"/>
        <v>8541.26</v>
      </c>
      <c r="AC17" s="107">
        <f t="shared" si="4"/>
        <v>5387.76</v>
      </c>
      <c r="AD17" s="126">
        <f t="shared" si="21"/>
        <v>3153.5</v>
      </c>
      <c r="AE17" s="106">
        <f t="shared" si="22"/>
        <v>11844.56</v>
      </c>
      <c r="AF17" s="107">
        <f t="shared" si="5"/>
        <v>5975.76</v>
      </c>
      <c r="AG17" s="126">
        <f t="shared" si="23"/>
        <v>5868.7999999999993</v>
      </c>
      <c r="AI17" s="110" t="s">
        <v>121</v>
      </c>
      <c r="AJ17" s="106">
        <f t="shared" si="24"/>
        <v>5470.6959999999999</v>
      </c>
      <c r="AK17" s="107">
        <f t="shared" si="25"/>
        <v>3685.6959999999999</v>
      </c>
      <c r="AL17" s="126">
        <f t="shared" si="26"/>
        <v>1785</v>
      </c>
      <c r="AM17" s="106">
        <f t="shared" si="27"/>
        <v>7463.7080000000005</v>
      </c>
      <c r="AN17" s="107">
        <f t="shared" si="6"/>
        <v>4310.2080000000005</v>
      </c>
      <c r="AO17" s="126">
        <f t="shared" si="28"/>
        <v>3153.5</v>
      </c>
      <c r="AP17" s="106">
        <f t="shared" si="29"/>
        <v>10649.407999999999</v>
      </c>
      <c r="AQ17" s="107">
        <f t="shared" si="7"/>
        <v>4780.6080000000002</v>
      </c>
      <c r="AR17" s="126">
        <f t="shared" si="30"/>
        <v>5868.7999999999993</v>
      </c>
    </row>
    <row r="18" spans="2:44">
      <c r="B18" s="109" t="s">
        <v>122</v>
      </c>
      <c r="C18" s="106">
        <f t="shared" si="8"/>
        <v>10818.5</v>
      </c>
      <c r="D18" s="107">
        <f>Premium!D52</f>
        <v>9033.5</v>
      </c>
      <c r="E18" s="126">
        <f>Premium!E52</f>
        <v>1785</v>
      </c>
      <c r="F18" s="106">
        <f t="shared" si="9"/>
        <v>14729.4</v>
      </c>
      <c r="G18" s="107">
        <f>Premium!G52</f>
        <v>10564.4</v>
      </c>
      <c r="H18" s="126">
        <f>Premium!H52</f>
        <v>4165</v>
      </c>
      <c r="I18" s="106">
        <f t="shared" si="10"/>
        <v>19393.5</v>
      </c>
      <c r="J18" s="107">
        <f>Premium!J52</f>
        <v>11717.3</v>
      </c>
      <c r="K18" s="126">
        <f>Premium!K52</f>
        <v>7676.2</v>
      </c>
      <c r="M18" s="109" t="s">
        <v>122</v>
      </c>
      <c r="N18" s="106">
        <f t="shared" si="11"/>
        <v>9011.7999999999993</v>
      </c>
      <c r="O18" s="107">
        <f t="shared" si="12"/>
        <v>7226.8</v>
      </c>
      <c r="P18" s="126">
        <f t="shared" si="13"/>
        <v>1785</v>
      </c>
      <c r="Q18" s="106">
        <f t="shared" si="14"/>
        <v>12616.52</v>
      </c>
      <c r="R18" s="107">
        <f t="shared" si="1"/>
        <v>8451.52</v>
      </c>
      <c r="S18" s="126">
        <f t="shared" si="15"/>
        <v>4165</v>
      </c>
      <c r="T18" s="106">
        <f t="shared" si="16"/>
        <v>17050.04</v>
      </c>
      <c r="U18" s="107">
        <f t="shared" si="2"/>
        <v>9373.84</v>
      </c>
      <c r="V18" s="126">
        <f t="shared" si="17"/>
        <v>7676.2</v>
      </c>
      <c r="X18" s="109" t="s">
        <v>122</v>
      </c>
      <c r="Y18" s="106">
        <f t="shared" si="18"/>
        <v>9011.7999999999993</v>
      </c>
      <c r="Z18" s="107">
        <f t="shared" si="3"/>
        <v>7226.8</v>
      </c>
      <c r="AA18" s="126">
        <f t="shared" si="19"/>
        <v>1785</v>
      </c>
      <c r="AB18" s="106">
        <f t="shared" si="20"/>
        <v>12616.52</v>
      </c>
      <c r="AC18" s="107">
        <f t="shared" si="4"/>
        <v>8451.52</v>
      </c>
      <c r="AD18" s="126">
        <f t="shared" si="21"/>
        <v>4165</v>
      </c>
      <c r="AE18" s="106">
        <f t="shared" si="22"/>
        <v>17050.04</v>
      </c>
      <c r="AF18" s="107">
        <f t="shared" si="5"/>
        <v>9373.84</v>
      </c>
      <c r="AG18" s="126">
        <f t="shared" si="23"/>
        <v>7676.2</v>
      </c>
      <c r="AI18" s="109" t="s">
        <v>122</v>
      </c>
      <c r="AJ18" s="106">
        <f t="shared" si="24"/>
        <v>7566.4400000000005</v>
      </c>
      <c r="AK18" s="107">
        <f t="shared" si="25"/>
        <v>5781.4400000000005</v>
      </c>
      <c r="AL18" s="126">
        <f t="shared" si="26"/>
        <v>1785</v>
      </c>
      <c r="AM18" s="106">
        <f t="shared" si="27"/>
        <v>10926.216</v>
      </c>
      <c r="AN18" s="107">
        <f t="shared" si="6"/>
        <v>6761.2160000000003</v>
      </c>
      <c r="AO18" s="126">
        <f t="shared" si="28"/>
        <v>4165</v>
      </c>
      <c r="AP18" s="106">
        <f t="shared" si="29"/>
        <v>15175.272000000001</v>
      </c>
      <c r="AQ18" s="107">
        <f t="shared" si="7"/>
        <v>7499.0720000000001</v>
      </c>
      <c r="AR18" s="126">
        <f t="shared" si="30"/>
        <v>7676.2</v>
      </c>
    </row>
    <row r="19" spans="2:44">
      <c r="B19" s="109" t="s">
        <v>123</v>
      </c>
      <c r="C19" s="106">
        <f t="shared" si="8"/>
        <v>15335.599999999999</v>
      </c>
      <c r="D19" s="107">
        <f>Premium!D53</f>
        <v>13550.599999999999</v>
      </c>
      <c r="E19" s="126">
        <f>Premium!E53</f>
        <v>1785</v>
      </c>
      <c r="F19" s="106">
        <f t="shared" si="9"/>
        <v>20011.599999999999</v>
      </c>
      <c r="G19" s="107">
        <f>Premium!G53</f>
        <v>15846.599999999999</v>
      </c>
      <c r="H19" s="126">
        <f>Premium!H53</f>
        <v>4165</v>
      </c>
      <c r="I19" s="106">
        <f t="shared" si="10"/>
        <v>25865.699999999997</v>
      </c>
      <c r="J19" s="107">
        <f>Premium!J53</f>
        <v>17575.599999999999</v>
      </c>
      <c r="K19" s="126">
        <f>Premium!K53</f>
        <v>8290.1</v>
      </c>
      <c r="M19" s="109" t="s">
        <v>123</v>
      </c>
      <c r="N19" s="106">
        <f t="shared" si="11"/>
        <v>12625.48</v>
      </c>
      <c r="O19" s="107">
        <f t="shared" si="12"/>
        <v>10840.48</v>
      </c>
      <c r="P19" s="126">
        <f t="shared" si="13"/>
        <v>1785</v>
      </c>
      <c r="Q19" s="106">
        <f t="shared" si="14"/>
        <v>16842.28</v>
      </c>
      <c r="R19" s="107">
        <f t="shared" si="1"/>
        <v>12677.279999999999</v>
      </c>
      <c r="S19" s="126">
        <f t="shared" si="15"/>
        <v>4165</v>
      </c>
      <c r="T19" s="106">
        <f t="shared" si="16"/>
        <v>22350.58</v>
      </c>
      <c r="U19" s="107">
        <f t="shared" si="2"/>
        <v>14060.48</v>
      </c>
      <c r="V19" s="126">
        <f t="shared" si="17"/>
        <v>8290.1</v>
      </c>
      <c r="X19" s="109" t="s">
        <v>123</v>
      </c>
      <c r="Y19" s="106">
        <f t="shared" si="18"/>
        <v>12625.48</v>
      </c>
      <c r="Z19" s="107">
        <f t="shared" si="3"/>
        <v>10840.48</v>
      </c>
      <c r="AA19" s="126">
        <f t="shared" si="19"/>
        <v>1785</v>
      </c>
      <c r="AB19" s="106">
        <f t="shared" si="20"/>
        <v>16842.28</v>
      </c>
      <c r="AC19" s="107">
        <f t="shared" si="4"/>
        <v>12677.279999999999</v>
      </c>
      <c r="AD19" s="126">
        <f t="shared" si="21"/>
        <v>4165</v>
      </c>
      <c r="AE19" s="106">
        <f t="shared" si="22"/>
        <v>22350.58</v>
      </c>
      <c r="AF19" s="107">
        <f t="shared" si="5"/>
        <v>14060.48</v>
      </c>
      <c r="AG19" s="126">
        <f t="shared" si="23"/>
        <v>8290.1</v>
      </c>
      <c r="AI19" s="109" t="s">
        <v>123</v>
      </c>
      <c r="AJ19" s="106">
        <f t="shared" si="24"/>
        <v>10457.384</v>
      </c>
      <c r="AK19" s="107">
        <f t="shared" si="25"/>
        <v>8672.384</v>
      </c>
      <c r="AL19" s="126">
        <f t="shared" si="26"/>
        <v>1785</v>
      </c>
      <c r="AM19" s="106">
        <f t="shared" si="27"/>
        <v>14306.824000000001</v>
      </c>
      <c r="AN19" s="107">
        <f t="shared" si="6"/>
        <v>10141.824000000001</v>
      </c>
      <c r="AO19" s="126">
        <f t="shared" si="28"/>
        <v>4165</v>
      </c>
      <c r="AP19" s="106">
        <f t="shared" si="29"/>
        <v>19538.484</v>
      </c>
      <c r="AQ19" s="107">
        <f t="shared" si="7"/>
        <v>11248.384</v>
      </c>
      <c r="AR19" s="126">
        <f t="shared" si="30"/>
        <v>8290.1</v>
      </c>
    </row>
    <row r="20" spans="2:44">
      <c r="B20" s="109" t="s">
        <v>124</v>
      </c>
      <c r="C20" s="106">
        <f t="shared" si="8"/>
        <v>19852</v>
      </c>
      <c r="D20" s="107">
        <f>Premium!D54</f>
        <v>18067</v>
      </c>
      <c r="E20" s="126">
        <f>Premium!E54</f>
        <v>1785</v>
      </c>
      <c r="F20" s="106">
        <f t="shared" si="9"/>
        <v>25293.1</v>
      </c>
      <c r="G20" s="107">
        <f>Premium!G54</f>
        <v>21128.1</v>
      </c>
      <c r="H20" s="126">
        <f>Premium!H54</f>
        <v>4165</v>
      </c>
      <c r="I20" s="106">
        <f t="shared" si="10"/>
        <v>32105.5</v>
      </c>
      <c r="J20" s="107">
        <f>Premium!J54</f>
        <v>23434.6</v>
      </c>
      <c r="K20" s="126">
        <f>Premium!K54</f>
        <v>8670.9</v>
      </c>
      <c r="M20" s="109" t="s">
        <v>124</v>
      </c>
      <c r="N20" s="106">
        <f t="shared" si="11"/>
        <v>16238.6</v>
      </c>
      <c r="O20" s="107">
        <f t="shared" si="12"/>
        <v>14453.6</v>
      </c>
      <c r="P20" s="126">
        <f t="shared" si="13"/>
        <v>1785</v>
      </c>
      <c r="Q20" s="106">
        <f t="shared" si="14"/>
        <v>21067.48</v>
      </c>
      <c r="R20" s="107">
        <f t="shared" si="1"/>
        <v>16902.48</v>
      </c>
      <c r="S20" s="126">
        <f t="shared" si="15"/>
        <v>4165</v>
      </c>
      <c r="T20" s="106">
        <f t="shared" si="16"/>
        <v>27418.58</v>
      </c>
      <c r="U20" s="107">
        <f t="shared" si="2"/>
        <v>18747.68</v>
      </c>
      <c r="V20" s="126">
        <f t="shared" si="17"/>
        <v>8670.9</v>
      </c>
      <c r="X20" s="109" t="s">
        <v>124</v>
      </c>
      <c r="Y20" s="106">
        <f t="shared" si="18"/>
        <v>16238.6</v>
      </c>
      <c r="Z20" s="107">
        <f t="shared" si="3"/>
        <v>14453.6</v>
      </c>
      <c r="AA20" s="126">
        <f t="shared" si="19"/>
        <v>1785</v>
      </c>
      <c r="AB20" s="106">
        <f t="shared" si="20"/>
        <v>21067.48</v>
      </c>
      <c r="AC20" s="107">
        <f t="shared" si="4"/>
        <v>16902.48</v>
      </c>
      <c r="AD20" s="126">
        <f t="shared" si="21"/>
        <v>4165</v>
      </c>
      <c r="AE20" s="106">
        <f t="shared" si="22"/>
        <v>27418.58</v>
      </c>
      <c r="AF20" s="107">
        <f t="shared" si="5"/>
        <v>18747.68</v>
      </c>
      <c r="AG20" s="126">
        <f t="shared" si="23"/>
        <v>8670.9</v>
      </c>
      <c r="AI20" s="109" t="s">
        <v>124</v>
      </c>
      <c r="AJ20" s="106">
        <f t="shared" si="24"/>
        <v>13347.880000000001</v>
      </c>
      <c r="AK20" s="107">
        <f t="shared" si="25"/>
        <v>11562.880000000001</v>
      </c>
      <c r="AL20" s="126">
        <f t="shared" si="26"/>
        <v>1785</v>
      </c>
      <c r="AM20" s="106">
        <f t="shared" si="27"/>
        <v>17686.984</v>
      </c>
      <c r="AN20" s="107">
        <f t="shared" si="6"/>
        <v>13521.984</v>
      </c>
      <c r="AO20" s="126">
        <f t="shared" si="28"/>
        <v>4165</v>
      </c>
      <c r="AP20" s="106">
        <f t="shared" si="29"/>
        <v>23669.044000000002</v>
      </c>
      <c r="AQ20" s="107">
        <f t="shared" si="7"/>
        <v>14998.144</v>
      </c>
      <c r="AR20" s="126">
        <f t="shared" si="30"/>
        <v>8670.9</v>
      </c>
    </row>
    <row r="21" spans="2:44">
      <c r="B21" s="109" t="s">
        <v>125</v>
      </c>
      <c r="C21" s="106">
        <f t="shared" si="8"/>
        <v>26627.3</v>
      </c>
      <c r="D21" s="107">
        <f>Premium!D55</f>
        <v>24842.3</v>
      </c>
      <c r="E21" s="126">
        <f>Premium!E55</f>
        <v>1785</v>
      </c>
      <c r="F21" s="106">
        <f t="shared" si="9"/>
        <v>33216.399999999994</v>
      </c>
      <c r="G21" s="107">
        <f>Premium!G55</f>
        <v>29051.399999999998</v>
      </c>
      <c r="H21" s="126">
        <f>Premium!H55</f>
        <v>4165</v>
      </c>
      <c r="I21" s="106">
        <f t="shared" si="10"/>
        <v>40892.6</v>
      </c>
      <c r="J21" s="107">
        <f>Premium!J55</f>
        <v>32221.699999999997</v>
      </c>
      <c r="K21" s="126">
        <f>Premium!K55</f>
        <v>8670.9</v>
      </c>
      <c r="M21" s="109" t="s">
        <v>125</v>
      </c>
      <c r="N21" s="106">
        <f t="shared" si="11"/>
        <v>21658.84</v>
      </c>
      <c r="O21" s="107">
        <f t="shared" si="12"/>
        <v>19873.84</v>
      </c>
      <c r="P21" s="126">
        <f t="shared" si="13"/>
        <v>1785</v>
      </c>
      <c r="Q21" s="106">
        <f t="shared" si="14"/>
        <v>27406.12</v>
      </c>
      <c r="R21" s="107">
        <f t="shared" si="1"/>
        <v>23241.119999999999</v>
      </c>
      <c r="S21" s="126">
        <f t="shared" si="15"/>
        <v>4165</v>
      </c>
      <c r="T21" s="106">
        <f t="shared" si="16"/>
        <v>34448.26</v>
      </c>
      <c r="U21" s="107">
        <f t="shared" si="2"/>
        <v>25777.360000000001</v>
      </c>
      <c r="V21" s="126">
        <f t="shared" si="17"/>
        <v>8670.9</v>
      </c>
      <c r="X21" s="109" t="s">
        <v>125</v>
      </c>
      <c r="Y21" s="106">
        <f t="shared" si="18"/>
        <v>21658.84</v>
      </c>
      <c r="Z21" s="107">
        <f t="shared" si="3"/>
        <v>19873.84</v>
      </c>
      <c r="AA21" s="126">
        <f t="shared" si="19"/>
        <v>1785</v>
      </c>
      <c r="AB21" s="106">
        <f t="shared" si="20"/>
        <v>27406.12</v>
      </c>
      <c r="AC21" s="107">
        <f t="shared" si="4"/>
        <v>23241.119999999999</v>
      </c>
      <c r="AD21" s="126">
        <f t="shared" si="21"/>
        <v>4165</v>
      </c>
      <c r="AE21" s="106">
        <f t="shared" si="22"/>
        <v>34448.26</v>
      </c>
      <c r="AF21" s="107">
        <f t="shared" si="5"/>
        <v>25777.360000000001</v>
      </c>
      <c r="AG21" s="126">
        <f t="shared" si="23"/>
        <v>8670.9</v>
      </c>
      <c r="AI21" s="109" t="s">
        <v>125</v>
      </c>
      <c r="AJ21" s="106">
        <f t="shared" si="24"/>
        <v>17684.072</v>
      </c>
      <c r="AK21" s="107">
        <f t="shared" si="25"/>
        <v>15899.072</v>
      </c>
      <c r="AL21" s="126">
        <f t="shared" si="26"/>
        <v>1785</v>
      </c>
      <c r="AM21" s="106">
        <f t="shared" si="27"/>
        <v>22757.896000000001</v>
      </c>
      <c r="AN21" s="107">
        <f t="shared" si="6"/>
        <v>18592.896000000001</v>
      </c>
      <c r="AO21" s="126">
        <f t="shared" si="28"/>
        <v>4165</v>
      </c>
      <c r="AP21" s="106">
        <f t="shared" si="29"/>
        <v>29292.788</v>
      </c>
      <c r="AQ21" s="107">
        <f t="shared" si="7"/>
        <v>20621.888000000003</v>
      </c>
      <c r="AR21" s="126">
        <f t="shared" si="30"/>
        <v>8670.9</v>
      </c>
    </row>
    <row r="23" spans="2:44">
      <c r="C23" s="108">
        <f>SUM(C29:C42)</f>
        <v>104283.41</v>
      </c>
      <c r="D23" s="108">
        <f t="shared" ref="D23:K23" si="31">SUM(D29:D42)</f>
        <v>84556.71</v>
      </c>
      <c r="E23" s="108">
        <f t="shared" si="31"/>
        <v>19726.7</v>
      </c>
      <c r="F23" s="108">
        <f t="shared" si="31"/>
        <v>136421.88</v>
      </c>
      <c r="G23" s="108">
        <f t="shared" si="31"/>
        <v>98882.279999999984</v>
      </c>
      <c r="H23" s="108">
        <f t="shared" si="31"/>
        <v>37539.599999999999</v>
      </c>
      <c r="I23" s="108">
        <f t="shared" si="31"/>
        <v>180862.15</v>
      </c>
      <c r="J23" s="108">
        <f t="shared" si="31"/>
        <v>109673.55</v>
      </c>
      <c r="K23" s="108">
        <f t="shared" si="31"/>
        <v>71188.599999999991</v>
      </c>
      <c r="N23" s="108">
        <f>SUM(N29:N42)</f>
        <v>87372.068000000014</v>
      </c>
      <c r="O23" s="108">
        <f t="shared" ref="O23:V23" si="32">SUM(O29:O42)</f>
        <v>67645.368000000002</v>
      </c>
      <c r="P23" s="108">
        <f t="shared" si="32"/>
        <v>19726.7</v>
      </c>
      <c r="Q23" s="108">
        <f t="shared" si="32"/>
        <v>116645.424</v>
      </c>
      <c r="R23" s="108">
        <f t="shared" si="32"/>
        <v>79105.824000000008</v>
      </c>
      <c r="S23" s="108">
        <f t="shared" si="32"/>
        <v>37539.599999999999</v>
      </c>
      <c r="T23" s="108">
        <f t="shared" si="32"/>
        <v>158927.44</v>
      </c>
      <c r="U23" s="108">
        <f t="shared" si="32"/>
        <v>87738.84</v>
      </c>
      <c r="V23" s="108">
        <f t="shared" si="32"/>
        <v>71188.599999999991</v>
      </c>
      <c r="Y23" s="108">
        <f>SUM(Y29:Y42)</f>
        <v>87372.068000000014</v>
      </c>
      <c r="Z23" s="108">
        <f t="shared" ref="Z23:AG23" si="33">SUM(Z29:Z42)</f>
        <v>67645.368000000002</v>
      </c>
      <c r="AA23" s="108">
        <f t="shared" si="33"/>
        <v>19726.7</v>
      </c>
      <c r="AB23" s="108">
        <f t="shared" si="33"/>
        <v>116645.424</v>
      </c>
      <c r="AC23" s="108">
        <f t="shared" si="33"/>
        <v>79105.824000000008</v>
      </c>
      <c r="AD23" s="108">
        <f t="shared" si="33"/>
        <v>37539.599999999999</v>
      </c>
      <c r="AE23" s="108">
        <f t="shared" si="33"/>
        <v>158927.44</v>
      </c>
      <c r="AF23" s="108">
        <f t="shared" si="33"/>
        <v>87738.84</v>
      </c>
      <c r="AG23" s="108">
        <f t="shared" si="33"/>
        <v>71188.599999999991</v>
      </c>
      <c r="AJ23" s="108">
        <f>SUM(AJ29:AJ42)</f>
        <v>73842.994400000011</v>
      </c>
      <c r="AK23" s="108">
        <f t="shared" ref="AK23:AR23" si="34">SUM(AK29:AK42)</f>
        <v>54116.294399999999</v>
      </c>
      <c r="AL23" s="108">
        <f t="shared" si="34"/>
        <v>19726.7</v>
      </c>
      <c r="AM23" s="108">
        <f t="shared" si="34"/>
        <v>100824.25920000001</v>
      </c>
      <c r="AN23" s="108">
        <f t="shared" si="34"/>
        <v>63284.659200000009</v>
      </c>
      <c r="AO23" s="108">
        <f t="shared" si="34"/>
        <v>37539.599999999999</v>
      </c>
      <c r="AP23" s="108">
        <f t="shared" si="34"/>
        <v>141379.67199999999</v>
      </c>
      <c r="AQ23" s="108">
        <f t="shared" si="34"/>
        <v>70191.072</v>
      </c>
      <c r="AR23" s="108">
        <f t="shared" si="34"/>
        <v>71188.599999999991</v>
      </c>
    </row>
    <row r="24" spans="2:44">
      <c r="B24" s="135" t="s">
        <v>184</v>
      </c>
      <c r="C24" s="244" t="s">
        <v>3</v>
      </c>
      <c r="D24" s="244"/>
      <c r="E24" s="244"/>
      <c r="F24" s="244" t="s">
        <v>5</v>
      </c>
      <c r="G24" s="244"/>
      <c r="H24" s="244"/>
      <c r="I24" s="244" t="s">
        <v>6</v>
      </c>
      <c r="J24" s="244"/>
      <c r="K24" s="244"/>
      <c r="M24" s="135"/>
      <c r="N24" s="244" t="s">
        <v>3</v>
      </c>
      <c r="O24" s="244"/>
      <c r="P24" s="244"/>
      <c r="Q24" s="244" t="s">
        <v>5</v>
      </c>
      <c r="R24" s="244"/>
      <c r="S24" s="244"/>
      <c r="T24" s="244" t="s">
        <v>6</v>
      </c>
      <c r="U24" s="244"/>
      <c r="V24" s="244"/>
      <c r="X24" s="135" t="s">
        <v>185</v>
      </c>
      <c r="Y24" s="244" t="s">
        <v>3</v>
      </c>
      <c r="Z24" s="244"/>
      <c r="AA24" s="244"/>
      <c r="AB24" s="244" t="s">
        <v>5</v>
      </c>
      <c r="AC24" s="244"/>
      <c r="AD24" s="244"/>
      <c r="AE24" s="244" t="s">
        <v>6</v>
      </c>
      <c r="AF24" s="244"/>
      <c r="AG24" s="244"/>
      <c r="AI24" s="135" t="s">
        <v>186</v>
      </c>
      <c r="AJ24" s="244" t="s">
        <v>3</v>
      </c>
      <c r="AK24" s="244"/>
      <c r="AL24" s="244"/>
      <c r="AM24" s="244" t="s">
        <v>5</v>
      </c>
      <c r="AN24" s="244"/>
      <c r="AO24" s="244"/>
      <c r="AP24" s="244" t="s">
        <v>6</v>
      </c>
      <c r="AQ24" s="244"/>
      <c r="AR24" s="244"/>
    </row>
    <row r="25" spans="2:44" s="2" customFormat="1">
      <c r="D25" s="114">
        <f>Premium!$C$113</f>
        <v>0.1</v>
      </c>
      <c r="G25" s="114">
        <f>Premium!$D$113</f>
        <v>0.1</v>
      </c>
      <c r="J25" s="114">
        <f>Premium!$E$113</f>
        <v>0.1</v>
      </c>
      <c r="O25" s="114">
        <f>Premium!$C$113</f>
        <v>0.1</v>
      </c>
      <c r="R25" s="114">
        <f>Premium!$D$113</f>
        <v>0.1</v>
      </c>
      <c r="U25" s="114">
        <f>Premium!$E$113</f>
        <v>0.1</v>
      </c>
      <c r="Z25" s="114">
        <f>Premium!$C$113</f>
        <v>0.1</v>
      </c>
      <c r="AC25" s="114">
        <f>Premium!$D$113</f>
        <v>0.1</v>
      </c>
      <c r="AF25" s="114">
        <f>Premium!$E$113</f>
        <v>0.1</v>
      </c>
      <c r="AK25" s="114">
        <f>Premium!$C$113</f>
        <v>0.1</v>
      </c>
      <c r="AN25" s="114">
        <f>Premium!$D$113</f>
        <v>0.1</v>
      </c>
      <c r="AQ25" s="114">
        <f>Premium!$E$113</f>
        <v>0.1</v>
      </c>
    </row>
    <row r="26" spans="2:44">
      <c r="B26" s="104" t="s">
        <v>21</v>
      </c>
      <c r="C26" s="254">
        <v>1000</v>
      </c>
      <c r="D26" s="255"/>
      <c r="E26" s="256"/>
      <c r="F26" s="254">
        <v>1000</v>
      </c>
      <c r="G26" s="255"/>
      <c r="H26" s="256"/>
      <c r="I26" s="254">
        <v>1000</v>
      </c>
      <c r="J26" s="255"/>
      <c r="K26" s="256"/>
      <c r="N26" s="254">
        <v>1000</v>
      </c>
      <c r="O26" s="255"/>
      <c r="P26" s="256"/>
      <c r="Q26" s="254">
        <v>1000</v>
      </c>
      <c r="R26" s="255"/>
      <c r="S26" s="256"/>
      <c r="T26" s="254">
        <v>1000</v>
      </c>
      <c r="U26" s="255"/>
      <c r="V26" s="256"/>
      <c r="Y26" s="254">
        <v>1000</v>
      </c>
      <c r="Z26" s="255"/>
      <c r="AA26" s="256"/>
      <c r="AB26" s="254">
        <v>1000</v>
      </c>
      <c r="AC26" s="255"/>
      <c r="AD26" s="256"/>
      <c r="AE26" s="254">
        <v>1000</v>
      </c>
      <c r="AF26" s="255"/>
      <c r="AG26" s="256"/>
      <c r="AJ26" s="254">
        <v>1000</v>
      </c>
      <c r="AK26" s="255"/>
      <c r="AL26" s="256"/>
      <c r="AM26" s="254">
        <v>1000</v>
      </c>
      <c r="AN26" s="255"/>
      <c r="AO26" s="256"/>
      <c r="AP26" s="254">
        <v>1000</v>
      </c>
      <c r="AQ26" s="255"/>
      <c r="AR26" s="256"/>
    </row>
    <row r="27" spans="2:44">
      <c r="B27" s="104"/>
      <c r="C27" s="238" t="s">
        <v>136</v>
      </c>
      <c r="D27" s="239"/>
      <c r="E27" s="240"/>
      <c r="F27" s="238" t="s">
        <v>136</v>
      </c>
      <c r="G27" s="239"/>
      <c r="H27" s="240"/>
      <c r="I27" s="238" t="s">
        <v>136</v>
      </c>
      <c r="J27" s="239"/>
      <c r="K27" s="240"/>
      <c r="N27" s="241" t="s">
        <v>137</v>
      </c>
      <c r="O27" s="242"/>
      <c r="P27" s="243"/>
      <c r="Q27" s="241" t="s">
        <v>137</v>
      </c>
      <c r="R27" s="242"/>
      <c r="S27" s="243"/>
      <c r="T27" s="241" t="s">
        <v>137</v>
      </c>
      <c r="U27" s="242"/>
      <c r="V27" s="243"/>
      <c r="Y27" s="251" t="s">
        <v>156</v>
      </c>
      <c r="Z27" s="252"/>
      <c r="AA27" s="253"/>
      <c r="AB27" s="251" t="s">
        <v>156</v>
      </c>
      <c r="AC27" s="252"/>
      <c r="AD27" s="253"/>
      <c r="AE27" s="251" t="s">
        <v>156</v>
      </c>
      <c r="AF27" s="252"/>
      <c r="AG27" s="253"/>
      <c r="AJ27" s="241" t="s">
        <v>157</v>
      </c>
      <c r="AK27" s="242"/>
      <c r="AL27" s="243"/>
      <c r="AM27" s="241" t="s">
        <v>157</v>
      </c>
      <c r="AN27" s="242"/>
      <c r="AO27" s="243"/>
      <c r="AP27" s="241" t="s">
        <v>157</v>
      </c>
      <c r="AQ27" s="242"/>
      <c r="AR27" s="243"/>
    </row>
    <row r="28" spans="2:44">
      <c r="B28" s="104"/>
      <c r="C28" s="105" t="s">
        <v>32</v>
      </c>
      <c r="D28" s="105" t="s">
        <v>138</v>
      </c>
      <c r="E28" s="105" t="s">
        <v>139</v>
      </c>
      <c r="F28" s="105" t="s">
        <v>32</v>
      </c>
      <c r="G28" s="105" t="s">
        <v>138</v>
      </c>
      <c r="H28" s="105" t="s">
        <v>139</v>
      </c>
      <c r="I28" s="105" t="s">
        <v>32</v>
      </c>
      <c r="J28" s="105" t="s">
        <v>138</v>
      </c>
      <c r="K28" s="105" t="s">
        <v>139</v>
      </c>
      <c r="N28" s="105" t="s">
        <v>32</v>
      </c>
      <c r="O28" s="105" t="s">
        <v>138</v>
      </c>
      <c r="P28" s="105" t="s">
        <v>139</v>
      </c>
      <c r="Q28" s="105" t="s">
        <v>32</v>
      </c>
      <c r="R28" s="105" t="s">
        <v>138</v>
      </c>
      <c r="S28" s="105" t="s">
        <v>139</v>
      </c>
      <c r="T28" s="105" t="s">
        <v>32</v>
      </c>
      <c r="U28" s="105" t="s">
        <v>138</v>
      </c>
      <c r="V28" s="105" t="s">
        <v>139</v>
      </c>
      <c r="Y28" s="105" t="s">
        <v>32</v>
      </c>
      <c r="Z28" s="105" t="s">
        <v>138</v>
      </c>
      <c r="AA28" s="105" t="s">
        <v>139</v>
      </c>
      <c r="AB28" s="105" t="s">
        <v>32</v>
      </c>
      <c r="AC28" s="105" t="s">
        <v>138</v>
      </c>
      <c r="AD28" s="105" t="s">
        <v>139</v>
      </c>
      <c r="AE28" s="105" t="s">
        <v>32</v>
      </c>
      <c r="AF28" s="105" t="s">
        <v>138</v>
      </c>
      <c r="AG28" s="105" t="s">
        <v>139</v>
      </c>
      <c r="AJ28" s="105" t="s">
        <v>32</v>
      </c>
      <c r="AK28" s="105" t="s">
        <v>138</v>
      </c>
      <c r="AL28" s="105" t="s">
        <v>139</v>
      </c>
      <c r="AM28" s="105" t="s">
        <v>32</v>
      </c>
      <c r="AN28" s="105" t="s">
        <v>138</v>
      </c>
      <c r="AO28" s="105" t="s">
        <v>139</v>
      </c>
      <c r="AP28" s="105" t="s">
        <v>32</v>
      </c>
      <c r="AQ28" s="105" t="s">
        <v>138</v>
      </c>
      <c r="AR28" s="105" t="s">
        <v>139</v>
      </c>
    </row>
    <row r="29" spans="2:44">
      <c r="B29" s="109" t="s">
        <v>112</v>
      </c>
      <c r="C29" s="106">
        <f>SUM(D29:E29)</f>
        <v>2134.58</v>
      </c>
      <c r="D29" s="113">
        <f t="shared" ref="D29:D42" si="35">D8*(1-D$25)</f>
        <v>1219.6799999999998</v>
      </c>
      <c r="E29" s="107">
        <f>E8</f>
        <v>914.9</v>
      </c>
      <c r="F29" s="106">
        <f>SUM(G29:H29)</f>
        <v>2794.8199999999997</v>
      </c>
      <c r="G29" s="113">
        <f t="shared" ref="G29:G42" si="36">G8*(1-G$25)</f>
        <v>1426.32</v>
      </c>
      <c r="H29" s="107">
        <f>H8</f>
        <v>1368.5</v>
      </c>
      <c r="I29" s="106">
        <f>SUM(J29:K29)</f>
        <v>3967.5299999999997</v>
      </c>
      <c r="J29" s="113">
        <f t="shared" ref="J29:J42" si="37">J8*(1-J$25)</f>
        <v>1581.9299999999998</v>
      </c>
      <c r="K29" s="107">
        <f>K8</f>
        <v>2385.6</v>
      </c>
      <c r="M29" s="109" t="s">
        <v>112</v>
      </c>
      <c r="N29" s="106">
        <f>SUM(O29:P29)</f>
        <v>1890.6439999999998</v>
      </c>
      <c r="O29" s="113">
        <f t="shared" ref="O29:O42" si="38">O8*(1-O$25)</f>
        <v>975.74399999999991</v>
      </c>
      <c r="P29" s="107">
        <f>P8</f>
        <v>914.9</v>
      </c>
      <c r="Q29" s="106">
        <f>SUM(R29:S29)</f>
        <v>2509.5560000000005</v>
      </c>
      <c r="R29" s="113">
        <f t="shared" ref="R29:R42" si="39">R8*(1-R$25)</f>
        <v>1141.0560000000003</v>
      </c>
      <c r="S29" s="107">
        <f>S8</f>
        <v>1368.5</v>
      </c>
      <c r="T29" s="106">
        <f>SUM(U29:V29)</f>
        <v>3651.1439999999998</v>
      </c>
      <c r="U29" s="113">
        <f t="shared" ref="U29:U42" si="40">U8*(1-U$25)</f>
        <v>1265.5439999999999</v>
      </c>
      <c r="V29" s="107">
        <f>V8</f>
        <v>2385.6</v>
      </c>
      <c r="X29" s="109" t="s">
        <v>112</v>
      </c>
      <c r="Y29" s="106">
        <f>SUM(Z29:AA29)</f>
        <v>1890.6439999999998</v>
      </c>
      <c r="Z29" s="113">
        <f t="shared" ref="Z29:Z42" si="41">Z8*(1-Z$25)</f>
        <v>975.74399999999991</v>
      </c>
      <c r="AA29" s="107">
        <f>AA8</f>
        <v>914.9</v>
      </c>
      <c r="AB29" s="106">
        <f>SUM(AC29:AD29)</f>
        <v>2509.5560000000005</v>
      </c>
      <c r="AC29" s="113">
        <f t="shared" ref="AC29:AC42" si="42">AC8*(1-AC$25)</f>
        <v>1141.0560000000003</v>
      </c>
      <c r="AD29" s="107">
        <f>AD8</f>
        <v>1368.5</v>
      </c>
      <c r="AE29" s="106">
        <f>SUM(AF29:AG29)</f>
        <v>3651.1439999999998</v>
      </c>
      <c r="AF29" s="113">
        <f t="shared" ref="AF29:AF42" si="43">AF8*(1-AF$25)</f>
        <v>1265.5439999999999</v>
      </c>
      <c r="AG29" s="107">
        <f>AG8</f>
        <v>2385.6</v>
      </c>
      <c r="AI29" s="109" t="s">
        <v>112</v>
      </c>
      <c r="AJ29" s="106">
        <f>SUM(AK29:AL29)</f>
        <v>1695.4951999999998</v>
      </c>
      <c r="AK29" s="113">
        <f>AK8*(1-AK$25)</f>
        <v>780.59519999999998</v>
      </c>
      <c r="AL29" s="107">
        <f>AL8</f>
        <v>914.9</v>
      </c>
      <c r="AM29" s="106">
        <f>SUM(AN29:AO29)</f>
        <v>2281.3448000000003</v>
      </c>
      <c r="AN29" s="113">
        <f t="shared" ref="AN29:AN42" si="44">AN8*(1-AN$25)</f>
        <v>912.84480000000019</v>
      </c>
      <c r="AO29" s="107">
        <f>AO8</f>
        <v>1368.5</v>
      </c>
      <c r="AP29" s="106">
        <f>SUM(AQ29:AR29)</f>
        <v>3398.0351999999998</v>
      </c>
      <c r="AQ29" s="113">
        <f t="shared" ref="AQ29:AQ42" si="45">AQ8*(1-AQ$25)</f>
        <v>1012.4351999999999</v>
      </c>
      <c r="AR29" s="107">
        <f>AR8</f>
        <v>2385.6</v>
      </c>
    </row>
    <row r="30" spans="2:44">
      <c r="B30" s="109" t="s">
        <v>113</v>
      </c>
      <c r="C30" s="106">
        <f t="shared" ref="C30:C42" si="46">SUM(D30:E30)</f>
        <v>1965.4599999999998</v>
      </c>
      <c r="D30" s="113">
        <f t="shared" si="35"/>
        <v>1179.3599999999999</v>
      </c>
      <c r="E30" s="107">
        <f t="shared" ref="E30:E42" si="47">E9</f>
        <v>786.09999999999991</v>
      </c>
      <c r="F30" s="106">
        <f t="shared" ref="F30:F42" si="48">SUM(G30:H30)</f>
        <v>2709.0699999999997</v>
      </c>
      <c r="G30" s="113">
        <f>G9*(1-G$25)</f>
        <v>1379.07</v>
      </c>
      <c r="H30" s="107">
        <f t="shared" ref="H30:H42" si="49">H9</f>
        <v>1330</v>
      </c>
      <c r="I30" s="106">
        <f t="shared" ref="I30:I42" si="50">SUM(J30:K30)</f>
        <v>3924.3399999999997</v>
      </c>
      <c r="J30" s="113">
        <f t="shared" si="37"/>
        <v>1529.6399999999999</v>
      </c>
      <c r="K30" s="107">
        <f t="shared" ref="K30:K42" si="51">K9</f>
        <v>2394.6999999999998</v>
      </c>
      <c r="M30" s="109" t="s">
        <v>113</v>
      </c>
      <c r="N30" s="106">
        <f t="shared" ref="N30:N42" si="52">SUM(O30:P30)</f>
        <v>1729.5879999999997</v>
      </c>
      <c r="O30" s="113">
        <f t="shared" si="38"/>
        <v>943.48799999999994</v>
      </c>
      <c r="P30" s="107">
        <f t="shared" ref="P30:P42" si="53">P9</f>
        <v>786.09999999999991</v>
      </c>
      <c r="Q30" s="106">
        <f t="shared" ref="Q30:Q42" si="54">SUM(R30:S30)</f>
        <v>2433.2559999999999</v>
      </c>
      <c r="R30" s="113">
        <f t="shared" si="39"/>
        <v>1103.2559999999999</v>
      </c>
      <c r="S30" s="107">
        <f t="shared" ref="S30:S42" si="55">S9</f>
        <v>1330</v>
      </c>
      <c r="T30" s="106">
        <f t="shared" ref="T30:T42" si="56">SUM(U30:V30)</f>
        <v>3618.4119999999998</v>
      </c>
      <c r="U30" s="113">
        <f t="shared" si="40"/>
        <v>1223.712</v>
      </c>
      <c r="V30" s="107">
        <f t="shared" ref="V30:V42" si="57">V9</f>
        <v>2394.6999999999998</v>
      </c>
      <c r="X30" s="109" t="s">
        <v>113</v>
      </c>
      <c r="Y30" s="106">
        <f t="shared" ref="Y30:Y42" si="58">SUM(Z30:AA30)</f>
        <v>1729.5879999999997</v>
      </c>
      <c r="Z30" s="113">
        <f t="shared" si="41"/>
        <v>943.48799999999994</v>
      </c>
      <c r="AA30" s="107">
        <f t="shared" ref="AA30:AA42" si="59">AA9</f>
        <v>786.09999999999991</v>
      </c>
      <c r="AB30" s="106">
        <f t="shared" ref="AB30:AB42" si="60">SUM(AC30:AD30)</f>
        <v>2433.2559999999999</v>
      </c>
      <c r="AC30" s="113">
        <f t="shared" si="42"/>
        <v>1103.2559999999999</v>
      </c>
      <c r="AD30" s="107">
        <f t="shared" ref="AD30:AD42" si="61">AD9</f>
        <v>1330</v>
      </c>
      <c r="AE30" s="106">
        <f t="shared" ref="AE30:AE42" si="62">SUM(AF30:AG30)</f>
        <v>3618.4119999999998</v>
      </c>
      <c r="AF30" s="113">
        <f t="shared" si="43"/>
        <v>1223.712</v>
      </c>
      <c r="AG30" s="107">
        <f t="shared" ref="AG30:AG42" si="63">AG9</f>
        <v>2394.6999999999998</v>
      </c>
      <c r="AI30" s="109" t="s">
        <v>113</v>
      </c>
      <c r="AJ30" s="106">
        <f t="shared" ref="AJ30:AJ42" si="64">SUM(AK30:AL30)</f>
        <v>1540.8903999999998</v>
      </c>
      <c r="AK30" s="113">
        <f t="shared" ref="AK30:AK42" si="65">AK9*(1-AK$25)</f>
        <v>754.79039999999998</v>
      </c>
      <c r="AL30" s="107">
        <f t="shared" ref="AL30:AL42" si="66">AL9</f>
        <v>786.09999999999991</v>
      </c>
      <c r="AM30" s="106">
        <f t="shared" ref="AM30:AM42" si="67">SUM(AN30:AO30)</f>
        <v>2212.6048000000001</v>
      </c>
      <c r="AN30" s="113">
        <f t="shared" si="44"/>
        <v>882.60480000000007</v>
      </c>
      <c r="AO30" s="107">
        <f t="shared" ref="AO30:AO42" si="68">AO9</f>
        <v>1330</v>
      </c>
      <c r="AP30" s="106">
        <f t="shared" ref="AP30:AP42" si="69">SUM(AQ30:AR30)</f>
        <v>3373.6696000000002</v>
      </c>
      <c r="AQ30" s="113">
        <f t="shared" si="45"/>
        <v>978.96960000000013</v>
      </c>
      <c r="AR30" s="107">
        <f t="shared" ref="AR30:AR42" si="70">AR9</f>
        <v>2394.6999999999998</v>
      </c>
    </row>
    <row r="31" spans="2:44">
      <c r="B31" s="109" t="s">
        <v>114</v>
      </c>
      <c r="C31" s="106">
        <f t="shared" si="46"/>
        <v>2272.06</v>
      </c>
      <c r="D31" s="113">
        <f t="shared" si="35"/>
        <v>1362.06</v>
      </c>
      <c r="E31" s="107">
        <f t="shared" si="47"/>
        <v>909.99999999999989</v>
      </c>
      <c r="F31" s="106">
        <f t="shared" si="48"/>
        <v>3116.54</v>
      </c>
      <c r="G31" s="113">
        <f t="shared" si="36"/>
        <v>1592.6399999999999</v>
      </c>
      <c r="H31" s="107">
        <f t="shared" si="49"/>
        <v>1523.8999999999999</v>
      </c>
      <c r="I31" s="106">
        <f t="shared" si="50"/>
        <v>4616.2199999999993</v>
      </c>
      <c r="J31" s="113">
        <f t="shared" si="37"/>
        <v>1766.52</v>
      </c>
      <c r="K31" s="107">
        <f t="shared" si="51"/>
        <v>2849.7</v>
      </c>
      <c r="M31" s="109" t="s">
        <v>114</v>
      </c>
      <c r="N31" s="106">
        <f t="shared" si="52"/>
        <v>1999.6480000000001</v>
      </c>
      <c r="O31" s="113">
        <f t="shared" si="38"/>
        <v>1089.6480000000001</v>
      </c>
      <c r="P31" s="107">
        <f t="shared" si="53"/>
        <v>909.99999999999989</v>
      </c>
      <c r="Q31" s="106">
        <f t="shared" si="54"/>
        <v>2798.0119999999997</v>
      </c>
      <c r="R31" s="113">
        <f t="shared" si="39"/>
        <v>1274.1120000000001</v>
      </c>
      <c r="S31" s="107">
        <f t="shared" si="55"/>
        <v>1523.8999999999999</v>
      </c>
      <c r="T31" s="106">
        <f t="shared" si="56"/>
        <v>4262.9160000000002</v>
      </c>
      <c r="U31" s="113">
        <f t="shared" si="40"/>
        <v>1413.2160000000001</v>
      </c>
      <c r="V31" s="107">
        <f t="shared" si="57"/>
        <v>2849.7</v>
      </c>
      <c r="X31" s="109" t="s">
        <v>114</v>
      </c>
      <c r="Y31" s="106">
        <f t="shared" si="58"/>
        <v>1999.6480000000001</v>
      </c>
      <c r="Z31" s="113">
        <f t="shared" si="41"/>
        <v>1089.6480000000001</v>
      </c>
      <c r="AA31" s="107">
        <f t="shared" si="59"/>
        <v>909.99999999999989</v>
      </c>
      <c r="AB31" s="106">
        <f t="shared" si="60"/>
        <v>2798.0119999999997</v>
      </c>
      <c r="AC31" s="113">
        <f t="shared" si="42"/>
        <v>1274.1120000000001</v>
      </c>
      <c r="AD31" s="107">
        <f t="shared" si="61"/>
        <v>1523.8999999999999</v>
      </c>
      <c r="AE31" s="106">
        <f t="shared" si="62"/>
        <v>4262.9160000000002</v>
      </c>
      <c r="AF31" s="113">
        <f t="shared" si="43"/>
        <v>1413.2160000000001</v>
      </c>
      <c r="AG31" s="107">
        <f t="shared" si="63"/>
        <v>2849.7</v>
      </c>
      <c r="AI31" s="109" t="s">
        <v>114</v>
      </c>
      <c r="AJ31" s="106">
        <f t="shared" si="64"/>
        <v>1781.7184</v>
      </c>
      <c r="AK31" s="113">
        <f t="shared" si="65"/>
        <v>871.71840000000009</v>
      </c>
      <c r="AL31" s="107">
        <f t="shared" si="66"/>
        <v>909.99999999999989</v>
      </c>
      <c r="AM31" s="106">
        <f t="shared" si="67"/>
        <v>2543.1895999999997</v>
      </c>
      <c r="AN31" s="113">
        <f t="shared" si="44"/>
        <v>1019.2896000000001</v>
      </c>
      <c r="AO31" s="107">
        <f t="shared" si="68"/>
        <v>1523.8999999999999</v>
      </c>
      <c r="AP31" s="106">
        <f t="shared" si="69"/>
        <v>3980.2727999999997</v>
      </c>
      <c r="AQ31" s="113">
        <f t="shared" si="45"/>
        <v>1130.5728000000001</v>
      </c>
      <c r="AR31" s="107">
        <f t="shared" si="70"/>
        <v>2849.7</v>
      </c>
    </row>
    <row r="32" spans="2:44">
      <c r="B32" s="109" t="s">
        <v>115</v>
      </c>
      <c r="C32" s="106">
        <f t="shared" si="46"/>
        <v>2806.09</v>
      </c>
      <c r="D32" s="113">
        <f t="shared" si="35"/>
        <v>1728.09</v>
      </c>
      <c r="E32" s="107">
        <f t="shared" si="47"/>
        <v>1078</v>
      </c>
      <c r="F32" s="106">
        <f t="shared" si="48"/>
        <v>3797.7099999999996</v>
      </c>
      <c r="G32" s="113">
        <f t="shared" si="36"/>
        <v>2020.4099999999996</v>
      </c>
      <c r="H32" s="107">
        <f t="shared" si="49"/>
        <v>1777.3</v>
      </c>
      <c r="I32" s="106">
        <f t="shared" si="50"/>
        <v>5474.2099999999991</v>
      </c>
      <c r="J32" s="113">
        <f t="shared" si="37"/>
        <v>2240.91</v>
      </c>
      <c r="K32" s="107">
        <f t="shared" si="51"/>
        <v>3233.2999999999997</v>
      </c>
      <c r="M32" s="109" t="s">
        <v>115</v>
      </c>
      <c r="N32" s="106">
        <f t="shared" si="52"/>
        <v>2460.4719999999998</v>
      </c>
      <c r="O32" s="113">
        <f t="shared" si="38"/>
        <v>1382.472</v>
      </c>
      <c r="P32" s="107">
        <f t="shared" si="53"/>
        <v>1078</v>
      </c>
      <c r="Q32" s="106">
        <f t="shared" si="54"/>
        <v>3393.6279999999997</v>
      </c>
      <c r="R32" s="113">
        <f t="shared" si="39"/>
        <v>1616.328</v>
      </c>
      <c r="S32" s="107">
        <f t="shared" si="55"/>
        <v>1777.3</v>
      </c>
      <c r="T32" s="106">
        <f t="shared" si="56"/>
        <v>5026.0279999999993</v>
      </c>
      <c r="U32" s="113">
        <f t="shared" si="40"/>
        <v>1792.7279999999998</v>
      </c>
      <c r="V32" s="107">
        <f t="shared" si="57"/>
        <v>3233.2999999999997</v>
      </c>
      <c r="X32" s="109" t="s">
        <v>115</v>
      </c>
      <c r="Y32" s="106">
        <f t="shared" si="58"/>
        <v>2460.4719999999998</v>
      </c>
      <c r="Z32" s="113">
        <f t="shared" si="41"/>
        <v>1382.472</v>
      </c>
      <c r="AA32" s="107">
        <f t="shared" si="59"/>
        <v>1078</v>
      </c>
      <c r="AB32" s="106">
        <f t="shared" si="60"/>
        <v>3393.6279999999997</v>
      </c>
      <c r="AC32" s="113">
        <f t="shared" si="42"/>
        <v>1616.328</v>
      </c>
      <c r="AD32" s="107">
        <f t="shared" si="61"/>
        <v>1777.3</v>
      </c>
      <c r="AE32" s="106">
        <f t="shared" si="62"/>
        <v>5026.0279999999993</v>
      </c>
      <c r="AF32" s="113">
        <f t="shared" si="43"/>
        <v>1792.7279999999998</v>
      </c>
      <c r="AG32" s="107">
        <f t="shared" si="63"/>
        <v>3233.2999999999997</v>
      </c>
      <c r="AI32" s="109" t="s">
        <v>115</v>
      </c>
      <c r="AJ32" s="106">
        <f t="shared" si="64"/>
        <v>2183.9776000000002</v>
      </c>
      <c r="AK32" s="113">
        <f t="shared" si="65"/>
        <v>1105.9776000000002</v>
      </c>
      <c r="AL32" s="107">
        <f t="shared" si="66"/>
        <v>1078</v>
      </c>
      <c r="AM32" s="106">
        <f t="shared" si="67"/>
        <v>3070.3624</v>
      </c>
      <c r="AN32" s="113">
        <f t="shared" si="44"/>
        <v>1293.0624</v>
      </c>
      <c r="AO32" s="107">
        <f t="shared" si="68"/>
        <v>1777.3</v>
      </c>
      <c r="AP32" s="106">
        <f t="shared" si="69"/>
        <v>4667.4823999999999</v>
      </c>
      <c r="AQ32" s="113">
        <f t="shared" si="45"/>
        <v>1434.1824000000001</v>
      </c>
      <c r="AR32" s="107">
        <f t="shared" si="70"/>
        <v>3233.2999999999997</v>
      </c>
    </row>
    <row r="33" spans="2:44">
      <c r="B33" s="109" t="s">
        <v>116</v>
      </c>
      <c r="C33" s="106">
        <f t="shared" si="46"/>
        <v>3155.8099999999995</v>
      </c>
      <c r="D33" s="113">
        <f t="shared" si="35"/>
        <v>2033.0099999999998</v>
      </c>
      <c r="E33" s="107">
        <f t="shared" si="47"/>
        <v>1122.8</v>
      </c>
      <c r="F33" s="106">
        <f t="shared" si="48"/>
        <v>4190.6899999999996</v>
      </c>
      <c r="G33" s="113">
        <f t="shared" si="36"/>
        <v>2376.9899999999998</v>
      </c>
      <c r="H33" s="107">
        <f t="shared" si="49"/>
        <v>1813.6999999999998</v>
      </c>
      <c r="I33" s="106">
        <f t="shared" si="50"/>
        <v>5929.35</v>
      </c>
      <c r="J33" s="113">
        <f t="shared" si="37"/>
        <v>2636.55</v>
      </c>
      <c r="K33" s="107">
        <f t="shared" si="51"/>
        <v>3292.7999999999997</v>
      </c>
      <c r="M33" s="109" t="s">
        <v>116</v>
      </c>
      <c r="N33" s="106">
        <f t="shared" si="52"/>
        <v>2749.2079999999996</v>
      </c>
      <c r="O33" s="113">
        <f t="shared" si="38"/>
        <v>1626.4079999999999</v>
      </c>
      <c r="P33" s="107">
        <f t="shared" si="53"/>
        <v>1122.8</v>
      </c>
      <c r="Q33" s="106">
        <f t="shared" si="54"/>
        <v>3715.2919999999999</v>
      </c>
      <c r="R33" s="113">
        <f t="shared" si="39"/>
        <v>1901.5920000000001</v>
      </c>
      <c r="S33" s="107">
        <f t="shared" si="55"/>
        <v>1813.6999999999998</v>
      </c>
      <c r="T33" s="106">
        <f t="shared" si="56"/>
        <v>5402.0399999999991</v>
      </c>
      <c r="U33" s="113">
        <f t="shared" si="40"/>
        <v>2109.2399999999998</v>
      </c>
      <c r="V33" s="107">
        <f t="shared" si="57"/>
        <v>3292.7999999999997</v>
      </c>
      <c r="X33" s="109" t="s">
        <v>116</v>
      </c>
      <c r="Y33" s="106">
        <f t="shared" si="58"/>
        <v>2749.2079999999996</v>
      </c>
      <c r="Z33" s="113">
        <f t="shared" si="41"/>
        <v>1626.4079999999999</v>
      </c>
      <c r="AA33" s="107">
        <f t="shared" si="59"/>
        <v>1122.8</v>
      </c>
      <c r="AB33" s="106">
        <f t="shared" si="60"/>
        <v>3715.2919999999999</v>
      </c>
      <c r="AC33" s="113">
        <f t="shared" si="42"/>
        <v>1901.5920000000001</v>
      </c>
      <c r="AD33" s="107">
        <f t="shared" si="61"/>
        <v>1813.6999999999998</v>
      </c>
      <c r="AE33" s="106">
        <f t="shared" si="62"/>
        <v>5402.0399999999991</v>
      </c>
      <c r="AF33" s="113">
        <f t="shared" si="43"/>
        <v>2109.2399999999998</v>
      </c>
      <c r="AG33" s="107">
        <f t="shared" si="63"/>
        <v>3292.7999999999997</v>
      </c>
      <c r="AI33" s="109" t="s">
        <v>116</v>
      </c>
      <c r="AJ33" s="106">
        <f t="shared" si="64"/>
        <v>2423.9263999999998</v>
      </c>
      <c r="AK33" s="113">
        <f t="shared" si="65"/>
        <v>1301.1263999999999</v>
      </c>
      <c r="AL33" s="107">
        <f t="shared" si="66"/>
        <v>1122.8</v>
      </c>
      <c r="AM33" s="106">
        <f t="shared" si="67"/>
        <v>3334.9736000000003</v>
      </c>
      <c r="AN33" s="113">
        <f t="shared" si="44"/>
        <v>1521.2736000000002</v>
      </c>
      <c r="AO33" s="107">
        <f t="shared" si="68"/>
        <v>1813.6999999999998</v>
      </c>
      <c r="AP33" s="106">
        <f t="shared" si="69"/>
        <v>4980.192</v>
      </c>
      <c r="AQ33" s="113">
        <f t="shared" si="45"/>
        <v>1687.3920000000001</v>
      </c>
      <c r="AR33" s="107">
        <f t="shared" si="70"/>
        <v>3292.7999999999997</v>
      </c>
    </row>
    <row r="34" spans="2:44">
      <c r="B34" s="110" t="s">
        <v>117</v>
      </c>
      <c r="C34" s="106">
        <f t="shared" si="46"/>
        <v>3519.88</v>
      </c>
      <c r="D34" s="113">
        <f t="shared" si="35"/>
        <v>2296.98</v>
      </c>
      <c r="E34" s="107">
        <f t="shared" si="47"/>
        <v>1222.8999999999999</v>
      </c>
      <c r="F34" s="106">
        <f t="shared" si="48"/>
        <v>4683.42</v>
      </c>
      <c r="G34" s="113">
        <f t="shared" si="36"/>
        <v>2686.3199999999997</v>
      </c>
      <c r="H34" s="107">
        <f t="shared" si="49"/>
        <v>1997.1</v>
      </c>
      <c r="I34" s="106">
        <f t="shared" si="50"/>
        <v>6668.2699999999995</v>
      </c>
      <c r="J34" s="113">
        <f t="shared" si="37"/>
        <v>2979.27</v>
      </c>
      <c r="K34" s="107">
        <f t="shared" si="51"/>
        <v>3688.9999999999995</v>
      </c>
      <c r="M34" s="110" t="s">
        <v>117</v>
      </c>
      <c r="N34" s="106">
        <f t="shared" si="52"/>
        <v>3060.4839999999999</v>
      </c>
      <c r="O34" s="113">
        <f t="shared" si="38"/>
        <v>1837.5840000000001</v>
      </c>
      <c r="P34" s="107">
        <f t="shared" si="53"/>
        <v>1222.8999999999999</v>
      </c>
      <c r="Q34" s="106">
        <f t="shared" si="54"/>
        <v>4146.155999999999</v>
      </c>
      <c r="R34" s="113">
        <f t="shared" si="39"/>
        <v>2149.0559999999996</v>
      </c>
      <c r="S34" s="107">
        <f t="shared" si="55"/>
        <v>1997.1</v>
      </c>
      <c r="T34" s="106">
        <f t="shared" si="56"/>
        <v>6072.4159999999993</v>
      </c>
      <c r="U34" s="113">
        <f t="shared" si="40"/>
        <v>2383.4159999999997</v>
      </c>
      <c r="V34" s="107">
        <f t="shared" si="57"/>
        <v>3688.9999999999995</v>
      </c>
      <c r="X34" s="110" t="s">
        <v>117</v>
      </c>
      <c r="Y34" s="106">
        <f t="shared" si="58"/>
        <v>3060.4839999999999</v>
      </c>
      <c r="Z34" s="113">
        <f t="shared" si="41"/>
        <v>1837.5840000000001</v>
      </c>
      <c r="AA34" s="107">
        <f t="shared" si="59"/>
        <v>1222.8999999999999</v>
      </c>
      <c r="AB34" s="106">
        <f t="shared" si="60"/>
        <v>4146.155999999999</v>
      </c>
      <c r="AC34" s="113">
        <f t="shared" si="42"/>
        <v>2149.0559999999996</v>
      </c>
      <c r="AD34" s="107">
        <f t="shared" si="61"/>
        <v>1997.1</v>
      </c>
      <c r="AE34" s="106">
        <f t="shared" si="62"/>
        <v>6072.4159999999993</v>
      </c>
      <c r="AF34" s="113">
        <f t="shared" si="43"/>
        <v>2383.4159999999997</v>
      </c>
      <c r="AG34" s="107">
        <f t="shared" si="63"/>
        <v>3688.9999999999995</v>
      </c>
      <c r="AI34" s="110" t="s">
        <v>117</v>
      </c>
      <c r="AJ34" s="106">
        <f t="shared" si="64"/>
        <v>2692.9672</v>
      </c>
      <c r="AK34" s="113">
        <f t="shared" si="65"/>
        <v>1470.0672000000002</v>
      </c>
      <c r="AL34" s="107">
        <f t="shared" si="66"/>
        <v>1222.8999999999999</v>
      </c>
      <c r="AM34" s="106">
        <f t="shared" si="67"/>
        <v>3716.3447999999999</v>
      </c>
      <c r="AN34" s="113">
        <f t="shared" si="44"/>
        <v>1719.2447999999999</v>
      </c>
      <c r="AO34" s="107">
        <f t="shared" si="68"/>
        <v>1997.1</v>
      </c>
      <c r="AP34" s="106">
        <f t="shared" si="69"/>
        <v>5595.7327999999998</v>
      </c>
      <c r="AQ34" s="113">
        <f t="shared" si="45"/>
        <v>1906.7328000000002</v>
      </c>
      <c r="AR34" s="107">
        <f t="shared" si="70"/>
        <v>3688.9999999999995</v>
      </c>
    </row>
    <row r="35" spans="2:44">
      <c r="B35" s="109" t="s">
        <v>118</v>
      </c>
      <c r="C35" s="106">
        <f t="shared" si="46"/>
        <v>4153.1000000000004</v>
      </c>
      <c r="D35" s="113">
        <f t="shared" si="35"/>
        <v>2784.6</v>
      </c>
      <c r="E35" s="107">
        <f t="shared" si="47"/>
        <v>1368.5</v>
      </c>
      <c r="F35" s="106">
        <f t="shared" si="48"/>
        <v>5520.9699999999993</v>
      </c>
      <c r="G35" s="113">
        <f t="shared" si="36"/>
        <v>3256.47</v>
      </c>
      <c r="H35" s="107">
        <f t="shared" si="49"/>
        <v>2264.5</v>
      </c>
      <c r="I35" s="106">
        <f t="shared" si="50"/>
        <v>7687.19</v>
      </c>
      <c r="J35" s="113">
        <f t="shared" si="37"/>
        <v>3611.79</v>
      </c>
      <c r="K35" s="107">
        <f t="shared" si="51"/>
        <v>4075.3999999999996</v>
      </c>
      <c r="M35" s="109" t="s">
        <v>118</v>
      </c>
      <c r="N35" s="106">
        <f t="shared" si="52"/>
        <v>3596.1800000000003</v>
      </c>
      <c r="O35" s="113">
        <f t="shared" si="38"/>
        <v>2227.6800000000003</v>
      </c>
      <c r="P35" s="107">
        <f t="shared" si="53"/>
        <v>1368.5</v>
      </c>
      <c r="Q35" s="106">
        <f t="shared" si="54"/>
        <v>4869.6759999999995</v>
      </c>
      <c r="R35" s="113">
        <f t="shared" si="39"/>
        <v>2605.1759999999999</v>
      </c>
      <c r="S35" s="107">
        <f t="shared" si="55"/>
        <v>2264.5</v>
      </c>
      <c r="T35" s="106">
        <f t="shared" si="56"/>
        <v>6964.8320000000003</v>
      </c>
      <c r="U35" s="113">
        <f t="shared" si="40"/>
        <v>2889.4320000000002</v>
      </c>
      <c r="V35" s="107">
        <f t="shared" si="57"/>
        <v>4075.3999999999996</v>
      </c>
      <c r="X35" s="109" t="s">
        <v>118</v>
      </c>
      <c r="Y35" s="106">
        <f t="shared" si="58"/>
        <v>3596.1800000000003</v>
      </c>
      <c r="Z35" s="113">
        <f t="shared" si="41"/>
        <v>2227.6800000000003</v>
      </c>
      <c r="AA35" s="107">
        <f t="shared" si="59"/>
        <v>1368.5</v>
      </c>
      <c r="AB35" s="106">
        <f t="shared" si="60"/>
        <v>4869.6759999999995</v>
      </c>
      <c r="AC35" s="113">
        <f t="shared" si="42"/>
        <v>2605.1759999999999</v>
      </c>
      <c r="AD35" s="107">
        <f t="shared" si="61"/>
        <v>2264.5</v>
      </c>
      <c r="AE35" s="106">
        <f t="shared" si="62"/>
        <v>6964.8320000000003</v>
      </c>
      <c r="AF35" s="113">
        <f t="shared" si="43"/>
        <v>2889.4320000000002</v>
      </c>
      <c r="AG35" s="107">
        <f t="shared" si="63"/>
        <v>4075.3999999999996</v>
      </c>
      <c r="AI35" s="109" t="s">
        <v>118</v>
      </c>
      <c r="AJ35" s="106">
        <f t="shared" si="64"/>
        <v>3150.6440000000002</v>
      </c>
      <c r="AK35" s="113">
        <f t="shared" si="65"/>
        <v>1782.1440000000002</v>
      </c>
      <c r="AL35" s="107">
        <f t="shared" si="66"/>
        <v>1368.5</v>
      </c>
      <c r="AM35" s="106">
        <f t="shared" si="67"/>
        <v>4348.6408000000001</v>
      </c>
      <c r="AN35" s="113">
        <f t="shared" si="44"/>
        <v>2084.1408000000001</v>
      </c>
      <c r="AO35" s="107">
        <f t="shared" si="68"/>
        <v>2264.5</v>
      </c>
      <c r="AP35" s="106">
        <f t="shared" si="69"/>
        <v>6386.9455999999991</v>
      </c>
      <c r="AQ35" s="113">
        <f t="shared" si="45"/>
        <v>2311.5455999999999</v>
      </c>
      <c r="AR35" s="107">
        <f t="shared" si="70"/>
        <v>4075.3999999999996</v>
      </c>
    </row>
    <row r="36" spans="2:44">
      <c r="B36" s="109" t="s">
        <v>119</v>
      </c>
      <c r="C36" s="106">
        <f t="shared" si="46"/>
        <v>5069.0499999999993</v>
      </c>
      <c r="D36" s="113">
        <f t="shared" si="35"/>
        <v>3455.5499999999997</v>
      </c>
      <c r="E36" s="107">
        <f t="shared" si="47"/>
        <v>1613.5</v>
      </c>
      <c r="F36" s="106">
        <f t="shared" si="48"/>
        <v>6614.0199999999986</v>
      </c>
      <c r="G36" s="113">
        <f t="shared" si="36"/>
        <v>4040.8199999999993</v>
      </c>
      <c r="H36" s="107">
        <f t="shared" si="49"/>
        <v>2573.1999999999998</v>
      </c>
      <c r="I36" s="106">
        <f t="shared" si="50"/>
        <v>9092.7199999999993</v>
      </c>
      <c r="J36" s="113">
        <f t="shared" si="37"/>
        <v>4481.82</v>
      </c>
      <c r="K36" s="107">
        <f t="shared" si="51"/>
        <v>4610.8999999999996</v>
      </c>
      <c r="M36" s="109" t="s">
        <v>119</v>
      </c>
      <c r="N36" s="106">
        <f t="shared" si="52"/>
        <v>4377.9400000000005</v>
      </c>
      <c r="O36" s="113">
        <f t="shared" si="38"/>
        <v>2764.44</v>
      </c>
      <c r="P36" s="107">
        <f t="shared" si="53"/>
        <v>1613.5</v>
      </c>
      <c r="Q36" s="106">
        <f t="shared" si="54"/>
        <v>5805.8559999999998</v>
      </c>
      <c r="R36" s="113">
        <f t="shared" si="39"/>
        <v>3232.6559999999999</v>
      </c>
      <c r="S36" s="107">
        <f t="shared" si="55"/>
        <v>2573.1999999999998</v>
      </c>
      <c r="T36" s="106">
        <f t="shared" si="56"/>
        <v>8196.3559999999998</v>
      </c>
      <c r="U36" s="113">
        <f t="shared" si="40"/>
        <v>3585.4559999999997</v>
      </c>
      <c r="V36" s="107">
        <f t="shared" si="57"/>
        <v>4610.8999999999996</v>
      </c>
      <c r="X36" s="109" t="s">
        <v>119</v>
      </c>
      <c r="Y36" s="106">
        <f t="shared" si="58"/>
        <v>4377.9400000000005</v>
      </c>
      <c r="Z36" s="113">
        <f t="shared" si="41"/>
        <v>2764.44</v>
      </c>
      <c r="AA36" s="107">
        <f t="shared" si="59"/>
        <v>1613.5</v>
      </c>
      <c r="AB36" s="106">
        <f t="shared" si="60"/>
        <v>5805.8559999999998</v>
      </c>
      <c r="AC36" s="113">
        <f t="shared" si="42"/>
        <v>3232.6559999999999</v>
      </c>
      <c r="AD36" s="107">
        <f t="shared" si="61"/>
        <v>2573.1999999999998</v>
      </c>
      <c r="AE36" s="106">
        <f t="shared" si="62"/>
        <v>8196.3559999999998</v>
      </c>
      <c r="AF36" s="113">
        <f t="shared" si="43"/>
        <v>3585.4559999999997</v>
      </c>
      <c r="AG36" s="107">
        <f t="shared" si="63"/>
        <v>4610.8999999999996</v>
      </c>
      <c r="AI36" s="109" t="s">
        <v>119</v>
      </c>
      <c r="AJ36" s="106">
        <f t="shared" si="64"/>
        <v>3825.0520000000001</v>
      </c>
      <c r="AK36" s="113">
        <f t="shared" si="65"/>
        <v>2211.5520000000001</v>
      </c>
      <c r="AL36" s="107">
        <f t="shared" si="66"/>
        <v>1613.5</v>
      </c>
      <c r="AM36" s="106">
        <f t="shared" si="67"/>
        <v>5159.3248000000003</v>
      </c>
      <c r="AN36" s="113">
        <f t="shared" si="44"/>
        <v>2586.1248000000001</v>
      </c>
      <c r="AO36" s="107">
        <f t="shared" si="68"/>
        <v>2573.1999999999998</v>
      </c>
      <c r="AP36" s="106">
        <f t="shared" si="69"/>
        <v>7479.2647999999999</v>
      </c>
      <c r="AQ36" s="113">
        <f t="shared" si="45"/>
        <v>2868.3648000000003</v>
      </c>
      <c r="AR36" s="107">
        <f t="shared" si="70"/>
        <v>4610.8999999999996</v>
      </c>
    </row>
    <row r="37" spans="2:44">
      <c r="B37" s="109" t="s">
        <v>120</v>
      </c>
      <c r="C37" s="106">
        <f t="shared" si="46"/>
        <v>6155.3099999999995</v>
      </c>
      <c r="D37" s="113">
        <f t="shared" si="35"/>
        <v>4370.3099999999995</v>
      </c>
      <c r="E37" s="107">
        <f t="shared" si="47"/>
        <v>1785</v>
      </c>
      <c r="F37" s="106">
        <f t="shared" si="48"/>
        <v>8188.4599999999991</v>
      </c>
      <c r="G37" s="113">
        <f t="shared" si="36"/>
        <v>5110.5599999999995</v>
      </c>
      <c r="H37" s="107">
        <f t="shared" si="49"/>
        <v>3077.8999999999996</v>
      </c>
      <c r="I37" s="106">
        <f t="shared" si="50"/>
        <v>11148.41</v>
      </c>
      <c r="J37" s="113">
        <f t="shared" si="37"/>
        <v>5668.11</v>
      </c>
      <c r="K37" s="107">
        <f t="shared" si="51"/>
        <v>5480.2999999999993</v>
      </c>
      <c r="M37" s="109" t="s">
        <v>120</v>
      </c>
      <c r="N37" s="106">
        <f t="shared" si="52"/>
        <v>5281.2479999999996</v>
      </c>
      <c r="O37" s="113">
        <f t="shared" si="38"/>
        <v>3496.248</v>
      </c>
      <c r="P37" s="107">
        <f t="shared" si="53"/>
        <v>1785</v>
      </c>
      <c r="Q37" s="106">
        <f t="shared" si="54"/>
        <v>7166.348</v>
      </c>
      <c r="R37" s="113">
        <f t="shared" si="39"/>
        <v>4088.4480000000003</v>
      </c>
      <c r="S37" s="107">
        <f t="shared" si="55"/>
        <v>3077.8999999999996</v>
      </c>
      <c r="T37" s="106">
        <f t="shared" si="56"/>
        <v>10014.788</v>
      </c>
      <c r="U37" s="113">
        <f t="shared" si="40"/>
        <v>4534.4880000000003</v>
      </c>
      <c r="V37" s="107">
        <f t="shared" si="57"/>
        <v>5480.2999999999993</v>
      </c>
      <c r="X37" s="109" t="s">
        <v>120</v>
      </c>
      <c r="Y37" s="106">
        <f t="shared" si="58"/>
        <v>5281.2479999999996</v>
      </c>
      <c r="Z37" s="113">
        <f t="shared" si="41"/>
        <v>3496.248</v>
      </c>
      <c r="AA37" s="107">
        <f t="shared" si="59"/>
        <v>1785</v>
      </c>
      <c r="AB37" s="106">
        <f t="shared" si="60"/>
        <v>7166.348</v>
      </c>
      <c r="AC37" s="113">
        <f t="shared" si="42"/>
        <v>4088.4480000000003</v>
      </c>
      <c r="AD37" s="107">
        <f t="shared" si="61"/>
        <v>3077.8999999999996</v>
      </c>
      <c r="AE37" s="106">
        <f t="shared" si="62"/>
        <v>10014.788</v>
      </c>
      <c r="AF37" s="113">
        <f t="shared" si="43"/>
        <v>4534.4880000000003</v>
      </c>
      <c r="AG37" s="107">
        <f t="shared" si="63"/>
        <v>5480.2999999999993</v>
      </c>
      <c r="AI37" s="109" t="s">
        <v>120</v>
      </c>
      <c r="AJ37" s="106">
        <f t="shared" si="64"/>
        <v>4581.9984000000004</v>
      </c>
      <c r="AK37" s="113">
        <f t="shared" si="65"/>
        <v>2796.9983999999999</v>
      </c>
      <c r="AL37" s="107">
        <f t="shared" si="66"/>
        <v>1785</v>
      </c>
      <c r="AM37" s="106">
        <f t="shared" si="67"/>
        <v>6348.6584000000003</v>
      </c>
      <c r="AN37" s="113">
        <f t="shared" si="44"/>
        <v>3270.7584000000006</v>
      </c>
      <c r="AO37" s="107">
        <f t="shared" si="68"/>
        <v>3077.8999999999996</v>
      </c>
      <c r="AP37" s="106">
        <f t="shared" si="69"/>
        <v>9107.8904000000002</v>
      </c>
      <c r="AQ37" s="113">
        <f t="shared" si="45"/>
        <v>3627.5904</v>
      </c>
      <c r="AR37" s="107">
        <f t="shared" si="70"/>
        <v>5480.2999999999993</v>
      </c>
    </row>
    <row r="38" spans="2:44">
      <c r="B38" s="110" t="s">
        <v>121</v>
      </c>
      <c r="C38" s="106">
        <f t="shared" si="46"/>
        <v>6968.01</v>
      </c>
      <c r="D38" s="113">
        <f t="shared" si="35"/>
        <v>5183.01</v>
      </c>
      <c r="E38" s="107">
        <f t="shared" si="47"/>
        <v>1785</v>
      </c>
      <c r="F38" s="106">
        <f t="shared" si="48"/>
        <v>9214.73</v>
      </c>
      <c r="G38" s="113">
        <f t="shared" si="36"/>
        <v>6061.23</v>
      </c>
      <c r="H38" s="107">
        <f t="shared" si="49"/>
        <v>3153.5</v>
      </c>
      <c r="I38" s="106">
        <f t="shared" si="50"/>
        <v>12591.529999999999</v>
      </c>
      <c r="J38" s="113">
        <f t="shared" si="37"/>
        <v>6722.73</v>
      </c>
      <c r="K38" s="107">
        <f t="shared" si="51"/>
        <v>5868.7999999999993</v>
      </c>
      <c r="M38" s="110" t="s">
        <v>121</v>
      </c>
      <c r="N38" s="106">
        <f t="shared" si="52"/>
        <v>5931.4080000000004</v>
      </c>
      <c r="O38" s="113">
        <f t="shared" si="38"/>
        <v>4146.4080000000004</v>
      </c>
      <c r="P38" s="107">
        <f t="shared" si="53"/>
        <v>1785</v>
      </c>
      <c r="Q38" s="106">
        <f t="shared" si="54"/>
        <v>8002.4840000000004</v>
      </c>
      <c r="R38" s="113">
        <f t="shared" si="39"/>
        <v>4848.9840000000004</v>
      </c>
      <c r="S38" s="107">
        <f t="shared" si="55"/>
        <v>3153.5</v>
      </c>
      <c r="T38" s="106">
        <f t="shared" si="56"/>
        <v>11246.984</v>
      </c>
      <c r="U38" s="113">
        <f t="shared" si="40"/>
        <v>5378.1840000000002</v>
      </c>
      <c r="V38" s="107">
        <f t="shared" si="57"/>
        <v>5868.7999999999993</v>
      </c>
      <c r="X38" s="110" t="s">
        <v>121</v>
      </c>
      <c r="Y38" s="106">
        <f t="shared" si="58"/>
        <v>5931.4080000000004</v>
      </c>
      <c r="Z38" s="113">
        <f t="shared" si="41"/>
        <v>4146.4080000000004</v>
      </c>
      <c r="AA38" s="107">
        <f t="shared" si="59"/>
        <v>1785</v>
      </c>
      <c r="AB38" s="106">
        <f t="shared" si="60"/>
        <v>8002.4840000000004</v>
      </c>
      <c r="AC38" s="113">
        <f t="shared" si="42"/>
        <v>4848.9840000000004</v>
      </c>
      <c r="AD38" s="107">
        <f t="shared" si="61"/>
        <v>3153.5</v>
      </c>
      <c r="AE38" s="106">
        <f t="shared" si="62"/>
        <v>11246.984</v>
      </c>
      <c r="AF38" s="113">
        <f t="shared" si="43"/>
        <v>5378.1840000000002</v>
      </c>
      <c r="AG38" s="107">
        <f t="shared" si="63"/>
        <v>5868.7999999999993</v>
      </c>
      <c r="AI38" s="110" t="s">
        <v>121</v>
      </c>
      <c r="AJ38" s="106">
        <f t="shared" si="64"/>
        <v>5102.1264000000001</v>
      </c>
      <c r="AK38" s="113">
        <f t="shared" si="65"/>
        <v>3317.1264000000001</v>
      </c>
      <c r="AL38" s="107">
        <f t="shared" si="66"/>
        <v>1785</v>
      </c>
      <c r="AM38" s="106">
        <f t="shared" si="67"/>
        <v>7032.6872000000003</v>
      </c>
      <c r="AN38" s="113">
        <f t="shared" si="44"/>
        <v>3879.1872000000008</v>
      </c>
      <c r="AO38" s="107">
        <f t="shared" si="68"/>
        <v>3153.5</v>
      </c>
      <c r="AP38" s="106">
        <f t="shared" si="69"/>
        <v>10171.3472</v>
      </c>
      <c r="AQ38" s="113">
        <f t="shared" si="45"/>
        <v>4302.5472</v>
      </c>
      <c r="AR38" s="107">
        <f t="shared" si="70"/>
        <v>5868.7999999999993</v>
      </c>
    </row>
    <row r="39" spans="2:44">
      <c r="B39" s="109" t="s">
        <v>122</v>
      </c>
      <c r="C39" s="106">
        <f t="shared" si="46"/>
        <v>9915.1500000000015</v>
      </c>
      <c r="D39" s="113">
        <f t="shared" si="35"/>
        <v>8130.1500000000005</v>
      </c>
      <c r="E39" s="107">
        <f t="shared" si="47"/>
        <v>1785</v>
      </c>
      <c r="F39" s="106">
        <f t="shared" si="48"/>
        <v>13672.96</v>
      </c>
      <c r="G39" s="113">
        <f t="shared" si="36"/>
        <v>9507.9599999999991</v>
      </c>
      <c r="H39" s="107">
        <f t="shared" si="49"/>
        <v>4165</v>
      </c>
      <c r="I39" s="106">
        <f t="shared" si="50"/>
        <v>18221.77</v>
      </c>
      <c r="J39" s="113">
        <f t="shared" si="37"/>
        <v>10545.57</v>
      </c>
      <c r="K39" s="107">
        <f t="shared" si="51"/>
        <v>7676.2</v>
      </c>
      <c r="M39" s="109" t="s">
        <v>122</v>
      </c>
      <c r="N39" s="106">
        <f t="shared" si="52"/>
        <v>8289.119999999999</v>
      </c>
      <c r="O39" s="113">
        <f t="shared" si="38"/>
        <v>6504.12</v>
      </c>
      <c r="P39" s="107">
        <f t="shared" si="53"/>
        <v>1785</v>
      </c>
      <c r="Q39" s="106">
        <f t="shared" si="54"/>
        <v>11771.368</v>
      </c>
      <c r="R39" s="113">
        <f t="shared" si="39"/>
        <v>7606.3680000000004</v>
      </c>
      <c r="S39" s="107">
        <f t="shared" si="55"/>
        <v>4165</v>
      </c>
      <c r="T39" s="106">
        <f t="shared" si="56"/>
        <v>16112.655999999999</v>
      </c>
      <c r="U39" s="113">
        <f t="shared" si="40"/>
        <v>8436.4560000000001</v>
      </c>
      <c r="V39" s="107">
        <f t="shared" si="57"/>
        <v>7676.2</v>
      </c>
      <c r="X39" s="109" t="s">
        <v>122</v>
      </c>
      <c r="Y39" s="106">
        <f t="shared" si="58"/>
        <v>8289.119999999999</v>
      </c>
      <c r="Z39" s="113">
        <f t="shared" si="41"/>
        <v>6504.12</v>
      </c>
      <c r="AA39" s="107">
        <f t="shared" si="59"/>
        <v>1785</v>
      </c>
      <c r="AB39" s="106">
        <f t="shared" si="60"/>
        <v>11771.368</v>
      </c>
      <c r="AC39" s="113">
        <f t="shared" si="42"/>
        <v>7606.3680000000004</v>
      </c>
      <c r="AD39" s="107">
        <f t="shared" si="61"/>
        <v>4165</v>
      </c>
      <c r="AE39" s="106">
        <f t="shared" si="62"/>
        <v>16112.655999999999</v>
      </c>
      <c r="AF39" s="113">
        <f t="shared" si="43"/>
        <v>8436.4560000000001</v>
      </c>
      <c r="AG39" s="107">
        <f t="shared" si="63"/>
        <v>7676.2</v>
      </c>
      <c r="AI39" s="109" t="s">
        <v>122</v>
      </c>
      <c r="AJ39" s="106">
        <f t="shared" si="64"/>
        <v>6988.2960000000003</v>
      </c>
      <c r="AK39" s="113">
        <f t="shared" si="65"/>
        <v>5203.2960000000003</v>
      </c>
      <c r="AL39" s="107">
        <f t="shared" si="66"/>
        <v>1785</v>
      </c>
      <c r="AM39" s="106">
        <f t="shared" si="67"/>
        <v>10250.094400000002</v>
      </c>
      <c r="AN39" s="113">
        <f t="shared" si="44"/>
        <v>6085.0944000000009</v>
      </c>
      <c r="AO39" s="107">
        <f t="shared" si="68"/>
        <v>4165</v>
      </c>
      <c r="AP39" s="106">
        <f t="shared" si="69"/>
        <v>14425.364799999999</v>
      </c>
      <c r="AQ39" s="113">
        <f t="shared" si="45"/>
        <v>6749.1648000000005</v>
      </c>
      <c r="AR39" s="107">
        <f t="shared" si="70"/>
        <v>7676.2</v>
      </c>
    </row>
    <row r="40" spans="2:44">
      <c r="B40" s="109" t="s">
        <v>123</v>
      </c>
      <c r="C40" s="106">
        <f t="shared" si="46"/>
        <v>13980.539999999999</v>
      </c>
      <c r="D40" s="113">
        <f t="shared" si="35"/>
        <v>12195.539999999999</v>
      </c>
      <c r="E40" s="107">
        <f t="shared" si="47"/>
        <v>1785</v>
      </c>
      <c r="F40" s="106">
        <f t="shared" si="48"/>
        <v>18426.939999999999</v>
      </c>
      <c r="G40" s="113">
        <f t="shared" si="36"/>
        <v>14261.939999999999</v>
      </c>
      <c r="H40" s="107">
        <f t="shared" si="49"/>
        <v>4165</v>
      </c>
      <c r="I40" s="106">
        <f t="shared" si="50"/>
        <v>24108.14</v>
      </c>
      <c r="J40" s="113">
        <f t="shared" si="37"/>
        <v>15818.039999999999</v>
      </c>
      <c r="K40" s="107">
        <f t="shared" si="51"/>
        <v>8290.1</v>
      </c>
      <c r="M40" s="109" t="s">
        <v>123</v>
      </c>
      <c r="N40" s="106">
        <f t="shared" si="52"/>
        <v>11541.432000000001</v>
      </c>
      <c r="O40" s="113">
        <f t="shared" si="38"/>
        <v>9756.4320000000007</v>
      </c>
      <c r="P40" s="107">
        <f t="shared" si="53"/>
        <v>1785</v>
      </c>
      <c r="Q40" s="106">
        <f t="shared" si="54"/>
        <v>15574.552</v>
      </c>
      <c r="R40" s="113">
        <f t="shared" si="39"/>
        <v>11409.552</v>
      </c>
      <c r="S40" s="107">
        <f t="shared" si="55"/>
        <v>4165</v>
      </c>
      <c r="T40" s="106">
        <f t="shared" si="56"/>
        <v>20944.531999999999</v>
      </c>
      <c r="U40" s="113">
        <f t="shared" si="40"/>
        <v>12654.432000000001</v>
      </c>
      <c r="V40" s="107">
        <f t="shared" si="57"/>
        <v>8290.1</v>
      </c>
      <c r="X40" s="109" t="s">
        <v>123</v>
      </c>
      <c r="Y40" s="106">
        <f t="shared" si="58"/>
        <v>11541.432000000001</v>
      </c>
      <c r="Z40" s="113">
        <f t="shared" si="41"/>
        <v>9756.4320000000007</v>
      </c>
      <c r="AA40" s="107">
        <f t="shared" si="59"/>
        <v>1785</v>
      </c>
      <c r="AB40" s="106">
        <f t="shared" si="60"/>
        <v>15574.552</v>
      </c>
      <c r="AC40" s="113">
        <f t="shared" si="42"/>
        <v>11409.552</v>
      </c>
      <c r="AD40" s="107">
        <f t="shared" si="61"/>
        <v>4165</v>
      </c>
      <c r="AE40" s="106">
        <f t="shared" si="62"/>
        <v>20944.531999999999</v>
      </c>
      <c r="AF40" s="113">
        <f t="shared" si="43"/>
        <v>12654.432000000001</v>
      </c>
      <c r="AG40" s="107">
        <f t="shared" si="63"/>
        <v>8290.1</v>
      </c>
      <c r="AI40" s="109" t="s">
        <v>123</v>
      </c>
      <c r="AJ40" s="106">
        <f t="shared" si="64"/>
        <v>9590.1455999999998</v>
      </c>
      <c r="AK40" s="113">
        <f t="shared" si="65"/>
        <v>7805.1455999999998</v>
      </c>
      <c r="AL40" s="107">
        <f t="shared" si="66"/>
        <v>1785</v>
      </c>
      <c r="AM40" s="106">
        <f t="shared" si="67"/>
        <v>13292.641600000001</v>
      </c>
      <c r="AN40" s="113">
        <f t="shared" si="44"/>
        <v>9127.6416000000008</v>
      </c>
      <c r="AO40" s="107">
        <f t="shared" si="68"/>
        <v>4165</v>
      </c>
      <c r="AP40" s="106">
        <f t="shared" si="69"/>
        <v>18413.6456</v>
      </c>
      <c r="AQ40" s="113">
        <f t="shared" si="45"/>
        <v>10123.545599999999</v>
      </c>
      <c r="AR40" s="107">
        <f t="shared" si="70"/>
        <v>8290.1</v>
      </c>
    </row>
    <row r="41" spans="2:44">
      <c r="B41" s="109" t="s">
        <v>124</v>
      </c>
      <c r="C41" s="106">
        <f t="shared" si="46"/>
        <v>18045.300000000003</v>
      </c>
      <c r="D41" s="113">
        <f t="shared" si="35"/>
        <v>16260.300000000001</v>
      </c>
      <c r="E41" s="107">
        <f t="shared" si="47"/>
        <v>1785</v>
      </c>
      <c r="F41" s="106">
        <f t="shared" si="48"/>
        <v>23180.29</v>
      </c>
      <c r="G41" s="113">
        <f t="shared" si="36"/>
        <v>19015.29</v>
      </c>
      <c r="H41" s="107">
        <f t="shared" si="49"/>
        <v>4165</v>
      </c>
      <c r="I41" s="106">
        <f t="shared" si="50"/>
        <v>29762.04</v>
      </c>
      <c r="J41" s="113">
        <f t="shared" si="37"/>
        <v>21091.14</v>
      </c>
      <c r="K41" s="107">
        <f t="shared" si="51"/>
        <v>8670.9</v>
      </c>
      <c r="M41" s="109" t="s">
        <v>124</v>
      </c>
      <c r="N41" s="106">
        <f t="shared" si="52"/>
        <v>14793.24</v>
      </c>
      <c r="O41" s="113">
        <f t="shared" si="38"/>
        <v>13008.24</v>
      </c>
      <c r="P41" s="107">
        <f t="shared" si="53"/>
        <v>1785</v>
      </c>
      <c r="Q41" s="106">
        <f t="shared" si="54"/>
        <v>19377.232</v>
      </c>
      <c r="R41" s="113">
        <f t="shared" si="39"/>
        <v>15212.232</v>
      </c>
      <c r="S41" s="107">
        <f t="shared" si="55"/>
        <v>4165</v>
      </c>
      <c r="T41" s="106">
        <f t="shared" si="56"/>
        <v>25543.811999999998</v>
      </c>
      <c r="U41" s="113">
        <f t="shared" si="40"/>
        <v>16872.912</v>
      </c>
      <c r="V41" s="107">
        <f t="shared" si="57"/>
        <v>8670.9</v>
      </c>
      <c r="X41" s="109" t="s">
        <v>124</v>
      </c>
      <c r="Y41" s="106">
        <f t="shared" si="58"/>
        <v>14793.24</v>
      </c>
      <c r="Z41" s="113">
        <f t="shared" si="41"/>
        <v>13008.24</v>
      </c>
      <c r="AA41" s="107">
        <f t="shared" si="59"/>
        <v>1785</v>
      </c>
      <c r="AB41" s="106">
        <f t="shared" si="60"/>
        <v>19377.232</v>
      </c>
      <c r="AC41" s="113">
        <f t="shared" si="42"/>
        <v>15212.232</v>
      </c>
      <c r="AD41" s="107">
        <f t="shared" si="61"/>
        <v>4165</v>
      </c>
      <c r="AE41" s="106">
        <f t="shared" si="62"/>
        <v>25543.811999999998</v>
      </c>
      <c r="AF41" s="113">
        <f t="shared" si="43"/>
        <v>16872.912</v>
      </c>
      <c r="AG41" s="107">
        <f t="shared" si="63"/>
        <v>8670.9</v>
      </c>
      <c r="AI41" s="109" t="s">
        <v>124</v>
      </c>
      <c r="AJ41" s="106">
        <f t="shared" si="64"/>
        <v>12191.592000000001</v>
      </c>
      <c r="AK41" s="113">
        <f t="shared" si="65"/>
        <v>10406.592000000001</v>
      </c>
      <c r="AL41" s="107">
        <f t="shared" si="66"/>
        <v>1785</v>
      </c>
      <c r="AM41" s="106">
        <f t="shared" si="67"/>
        <v>16334.785600000001</v>
      </c>
      <c r="AN41" s="113">
        <f t="shared" si="44"/>
        <v>12169.785600000001</v>
      </c>
      <c r="AO41" s="107">
        <f t="shared" si="68"/>
        <v>4165</v>
      </c>
      <c r="AP41" s="106">
        <f t="shared" si="69"/>
        <v>22169.229599999999</v>
      </c>
      <c r="AQ41" s="113">
        <f t="shared" si="45"/>
        <v>13498.329600000001</v>
      </c>
      <c r="AR41" s="107">
        <f t="shared" si="70"/>
        <v>8670.9</v>
      </c>
    </row>
    <row r="42" spans="2:44">
      <c r="B42" s="109" t="s">
        <v>125</v>
      </c>
      <c r="C42" s="106">
        <f t="shared" si="46"/>
        <v>24143.07</v>
      </c>
      <c r="D42" s="113">
        <f t="shared" si="35"/>
        <v>22358.07</v>
      </c>
      <c r="E42" s="107">
        <f t="shared" si="47"/>
        <v>1785</v>
      </c>
      <c r="F42" s="106">
        <f t="shared" si="48"/>
        <v>30311.26</v>
      </c>
      <c r="G42" s="113">
        <f t="shared" si="36"/>
        <v>26146.26</v>
      </c>
      <c r="H42" s="107">
        <f t="shared" si="49"/>
        <v>4165</v>
      </c>
      <c r="I42" s="106">
        <f t="shared" si="50"/>
        <v>37670.43</v>
      </c>
      <c r="J42" s="113">
        <f t="shared" si="37"/>
        <v>28999.53</v>
      </c>
      <c r="K42" s="107">
        <f t="shared" si="51"/>
        <v>8670.9</v>
      </c>
      <c r="M42" s="109" t="s">
        <v>125</v>
      </c>
      <c r="N42" s="106">
        <f t="shared" si="52"/>
        <v>19671.456000000002</v>
      </c>
      <c r="O42" s="113">
        <f t="shared" si="38"/>
        <v>17886.456000000002</v>
      </c>
      <c r="P42" s="107">
        <f t="shared" si="53"/>
        <v>1785</v>
      </c>
      <c r="Q42" s="106">
        <f t="shared" si="54"/>
        <v>25082.007999999998</v>
      </c>
      <c r="R42" s="113">
        <f t="shared" si="39"/>
        <v>20917.007999999998</v>
      </c>
      <c r="S42" s="107">
        <f t="shared" si="55"/>
        <v>4165</v>
      </c>
      <c r="T42" s="106">
        <f t="shared" si="56"/>
        <v>31870.523999999998</v>
      </c>
      <c r="U42" s="113">
        <f t="shared" si="40"/>
        <v>23199.624</v>
      </c>
      <c r="V42" s="107">
        <f t="shared" si="57"/>
        <v>8670.9</v>
      </c>
      <c r="X42" s="109" t="s">
        <v>125</v>
      </c>
      <c r="Y42" s="106">
        <f t="shared" si="58"/>
        <v>19671.456000000002</v>
      </c>
      <c r="Z42" s="113">
        <f t="shared" si="41"/>
        <v>17886.456000000002</v>
      </c>
      <c r="AA42" s="107">
        <f t="shared" si="59"/>
        <v>1785</v>
      </c>
      <c r="AB42" s="106">
        <f t="shared" si="60"/>
        <v>25082.007999999998</v>
      </c>
      <c r="AC42" s="113">
        <f t="shared" si="42"/>
        <v>20917.007999999998</v>
      </c>
      <c r="AD42" s="107">
        <f t="shared" si="61"/>
        <v>4165</v>
      </c>
      <c r="AE42" s="106">
        <f t="shared" si="62"/>
        <v>31870.523999999998</v>
      </c>
      <c r="AF42" s="113">
        <f t="shared" si="43"/>
        <v>23199.624</v>
      </c>
      <c r="AG42" s="107">
        <f t="shared" si="63"/>
        <v>8670.9</v>
      </c>
      <c r="AI42" s="109" t="s">
        <v>125</v>
      </c>
      <c r="AJ42" s="106">
        <f t="shared" si="64"/>
        <v>16094.1648</v>
      </c>
      <c r="AK42" s="113">
        <f t="shared" si="65"/>
        <v>14309.1648</v>
      </c>
      <c r="AL42" s="107">
        <f t="shared" si="66"/>
        <v>1785</v>
      </c>
      <c r="AM42" s="106">
        <f t="shared" si="67"/>
        <v>20898.606400000001</v>
      </c>
      <c r="AN42" s="113">
        <f t="shared" si="44"/>
        <v>16733.606400000001</v>
      </c>
      <c r="AO42" s="107">
        <f t="shared" si="68"/>
        <v>4165</v>
      </c>
      <c r="AP42" s="106">
        <f t="shared" si="69"/>
        <v>27230.599200000004</v>
      </c>
      <c r="AQ42" s="113">
        <f t="shared" si="45"/>
        <v>18559.699200000003</v>
      </c>
      <c r="AR42" s="107">
        <f t="shared" si="70"/>
        <v>8670.9</v>
      </c>
    </row>
    <row r="44" spans="2:44">
      <c r="C44" s="108">
        <f>SUM(C50:C63)</f>
        <v>98646.296000000002</v>
      </c>
      <c r="D44" s="108">
        <f t="shared" ref="D44:K44" si="71">SUM(D50:D63)</f>
        <v>78919.59599999999</v>
      </c>
      <c r="E44" s="108">
        <f t="shared" si="71"/>
        <v>19726.7</v>
      </c>
      <c r="F44" s="108">
        <f t="shared" si="71"/>
        <v>129829.72799999999</v>
      </c>
      <c r="G44" s="108">
        <f t="shared" si="71"/>
        <v>92290.127999999982</v>
      </c>
      <c r="H44" s="108">
        <f t="shared" si="71"/>
        <v>37539.599999999999</v>
      </c>
      <c r="I44" s="108">
        <f t="shared" si="71"/>
        <v>173550.58000000002</v>
      </c>
      <c r="J44" s="108">
        <f t="shared" si="71"/>
        <v>102361.97999999998</v>
      </c>
      <c r="K44" s="108">
        <f t="shared" si="71"/>
        <v>71188.599999999991</v>
      </c>
      <c r="N44" s="108">
        <f>SUM(N50:N63)</f>
        <v>82862.376799999998</v>
      </c>
      <c r="O44" s="108">
        <f t="shared" ref="O44:V44" si="72">SUM(O50:O63)</f>
        <v>63135.676800000001</v>
      </c>
      <c r="P44" s="108">
        <f t="shared" si="72"/>
        <v>19726.7</v>
      </c>
      <c r="Q44" s="108">
        <f t="shared" si="72"/>
        <v>111371.70239999999</v>
      </c>
      <c r="R44" s="108">
        <f t="shared" si="72"/>
        <v>73832.102399999989</v>
      </c>
      <c r="S44" s="108">
        <f t="shared" si="72"/>
        <v>37539.599999999999</v>
      </c>
      <c r="T44" s="108">
        <f t="shared" si="72"/>
        <v>153078.18400000001</v>
      </c>
      <c r="U44" s="108">
        <f t="shared" si="72"/>
        <v>81889.584000000003</v>
      </c>
      <c r="V44" s="108">
        <f t="shared" si="72"/>
        <v>71188.599999999991</v>
      </c>
      <c r="Y44" s="108">
        <f>SUM(Y50:Y63)</f>
        <v>82862.376799999998</v>
      </c>
      <c r="Z44" s="108">
        <f t="shared" ref="Z44:AG44" si="73">SUM(Z50:Z63)</f>
        <v>63135.676800000001</v>
      </c>
      <c r="AA44" s="108">
        <f t="shared" si="73"/>
        <v>19726.7</v>
      </c>
      <c r="AB44" s="108">
        <f t="shared" si="73"/>
        <v>111371.70239999999</v>
      </c>
      <c r="AC44" s="108">
        <f t="shared" si="73"/>
        <v>73832.102399999989</v>
      </c>
      <c r="AD44" s="108">
        <f t="shared" si="73"/>
        <v>37539.599999999999</v>
      </c>
      <c r="AE44" s="108">
        <f t="shared" si="73"/>
        <v>153078.18400000001</v>
      </c>
      <c r="AF44" s="108">
        <f t="shared" si="73"/>
        <v>81889.584000000003</v>
      </c>
      <c r="AG44" s="108">
        <f t="shared" si="73"/>
        <v>71188.599999999991</v>
      </c>
      <c r="AJ44" s="108">
        <f>SUM(AJ50:AJ63)</f>
        <v>70235.241439999998</v>
      </c>
      <c r="AK44" s="108">
        <f t="shared" ref="AK44:AR44" si="74">SUM(AK50:AK63)</f>
        <v>50508.541440000001</v>
      </c>
      <c r="AL44" s="108">
        <f t="shared" si="74"/>
        <v>19726.7</v>
      </c>
      <c r="AM44" s="108">
        <f t="shared" si="74"/>
        <v>96605.281920000009</v>
      </c>
      <c r="AN44" s="108">
        <f t="shared" si="74"/>
        <v>59065.681919999995</v>
      </c>
      <c r="AO44" s="108">
        <f t="shared" si="74"/>
        <v>37539.599999999999</v>
      </c>
      <c r="AP44" s="108">
        <f t="shared" si="74"/>
        <v>136700.2672</v>
      </c>
      <c r="AQ44" s="108">
        <f t="shared" si="74"/>
        <v>65511.667200000004</v>
      </c>
      <c r="AR44" s="108">
        <f t="shared" si="74"/>
        <v>71188.599999999991</v>
      </c>
    </row>
    <row r="45" spans="2:44">
      <c r="B45" s="135" t="s">
        <v>187</v>
      </c>
      <c r="C45" s="244" t="s">
        <v>3</v>
      </c>
      <c r="D45" s="244"/>
      <c r="E45" s="244"/>
      <c r="F45" s="244" t="s">
        <v>5</v>
      </c>
      <c r="G45" s="244"/>
      <c r="H45" s="244"/>
      <c r="I45" s="244" t="s">
        <v>6</v>
      </c>
      <c r="J45" s="244"/>
      <c r="K45" s="244"/>
      <c r="M45" s="135" t="s">
        <v>188</v>
      </c>
      <c r="N45" s="244" t="s">
        <v>3</v>
      </c>
      <c r="O45" s="244"/>
      <c r="P45" s="244"/>
      <c r="Q45" s="244" t="s">
        <v>5</v>
      </c>
      <c r="R45" s="244"/>
      <c r="S45" s="244"/>
      <c r="T45" s="244" t="s">
        <v>6</v>
      </c>
      <c r="U45" s="244"/>
      <c r="V45" s="244"/>
      <c r="X45" s="135" t="s">
        <v>189</v>
      </c>
      <c r="Y45" s="244" t="s">
        <v>3</v>
      </c>
      <c r="Z45" s="244"/>
      <c r="AA45" s="244"/>
      <c r="AB45" s="244" t="s">
        <v>5</v>
      </c>
      <c r="AC45" s="244"/>
      <c r="AD45" s="244"/>
      <c r="AE45" s="244" t="s">
        <v>6</v>
      </c>
      <c r="AF45" s="244"/>
      <c r="AG45" s="244"/>
      <c r="AI45" s="135" t="s">
        <v>190</v>
      </c>
      <c r="AJ45" s="244" t="s">
        <v>3</v>
      </c>
      <c r="AK45" s="244"/>
      <c r="AL45" s="244"/>
      <c r="AM45" s="244" t="s">
        <v>5</v>
      </c>
      <c r="AN45" s="244"/>
      <c r="AO45" s="244"/>
      <c r="AP45" s="244" t="s">
        <v>6</v>
      </c>
      <c r="AQ45" s="244"/>
      <c r="AR45" s="244"/>
    </row>
    <row r="46" spans="2:44">
      <c r="B46" s="2"/>
      <c r="C46" s="2"/>
      <c r="D46" s="114">
        <f>Premium!$C$114</f>
        <v>0.16</v>
      </c>
      <c r="E46" s="2"/>
      <c r="F46" s="2"/>
      <c r="G46" s="114">
        <f>Premium!$D$114</f>
        <v>0.16</v>
      </c>
      <c r="H46" s="2"/>
      <c r="I46" s="2"/>
      <c r="J46" s="114">
        <f>Premium!$E$114</f>
        <v>0.16</v>
      </c>
      <c r="K46" s="2"/>
      <c r="L46" s="2"/>
      <c r="M46" s="2"/>
      <c r="N46" s="2"/>
      <c r="O46" s="114">
        <f>Premium!$C$114</f>
        <v>0.16</v>
      </c>
      <c r="P46" s="2"/>
      <c r="Q46" s="2"/>
      <c r="R46" s="114">
        <f>Premium!$D$114</f>
        <v>0.16</v>
      </c>
      <c r="S46" s="2"/>
      <c r="T46" s="2"/>
      <c r="U46" s="114">
        <f>Premium!$E$114</f>
        <v>0.16</v>
      </c>
      <c r="V46" s="2"/>
      <c r="Y46" s="2"/>
      <c r="Z46" s="114">
        <f>Premium!$C$114</f>
        <v>0.16</v>
      </c>
      <c r="AA46" s="2"/>
      <c r="AB46" s="2"/>
      <c r="AC46" s="114">
        <f>Premium!$D$114</f>
        <v>0.16</v>
      </c>
      <c r="AD46" s="2"/>
      <c r="AE46" s="2"/>
      <c r="AF46" s="114">
        <f>Premium!$E$114</f>
        <v>0.16</v>
      </c>
      <c r="AG46" s="2"/>
      <c r="AH46" s="2"/>
      <c r="AJ46" s="2"/>
      <c r="AK46" s="114">
        <f>Premium!$C$114</f>
        <v>0.16</v>
      </c>
      <c r="AL46" s="2"/>
      <c r="AM46" s="2"/>
      <c r="AN46" s="114">
        <f>Premium!$D$114</f>
        <v>0.16</v>
      </c>
      <c r="AO46" s="2"/>
      <c r="AP46" s="2"/>
      <c r="AQ46" s="114">
        <f>Premium!$E$114</f>
        <v>0.16</v>
      </c>
      <c r="AR46" s="2"/>
    </row>
    <row r="47" spans="2:44">
      <c r="B47" s="104" t="s">
        <v>21</v>
      </c>
      <c r="C47" s="238">
        <v>2500</v>
      </c>
      <c r="D47" s="239"/>
      <c r="E47" s="240"/>
      <c r="F47" s="238">
        <v>2500</v>
      </c>
      <c r="G47" s="239"/>
      <c r="H47" s="240"/>
      <c r="I47" s="238">
        <v>2500</v>
      </c>
      <c r="J47" s="239"/>
      <c r="K47" s="240"/>
      <c r="N47" s="238">
        <v>2500</v>
      </c>
      <c r="O47" s="239"/>
      <c r="P47" s="240"/>
      <c r="Q47" s="238">
        <v>2500</v>
      </c>
      <c r="R47" s="239"/>
      <c r="S47" s="240"/>
      <c r="T47" s="238">
        <v>2500</v>
      </c>
      <c r="U47" s="239"/>
      <c r="V47" s="240"/>
      <c r="Y47" s="238">
        <v>2500</v>
      </c>
      <c r="Z47" s="239"/>
      <c r="AA47" s="240"/>
      <c r="AB47" s="238">
        <v>2500</v>
      </c>
      <c r="AC47" s="239"/>
      <c r="AD47" s="240"/>
      <c r="AE47" s="238">
        <v>2500</v>
      </c>
      <c r="AF47" s="239"/>
      <c r="AG47" s="240"/>
      <c r="AJ47" s="238">
        <v>2500</v>
      </c>
      <c r="AK47" s="239"/>
      <c r="AL47" s="240"/>
      <c r="AM47" s="238">
        <v>2500</v>
      </c>
      <c r="AN47" s="239"/>
      <c r="AO47" s="240"/>
      <c r="AP47" s="238">
        <v>2500</v>
      </c>
      <c r="AQ47" s="239"/>
      <c r="AR47" s="240"/>
    </row>
    <row r="48" spans="2:44">
      <c r="B48" s="104"/>
      <c r="C48" s="238" t="s">
        <v>136</v>
      </c>
      <c r="D48" s="239"/>
      <c r="E48" s="240"/>
      <c r="F48" s="238" t="s">
        <v>136</v>
      </c>
      <c r="G48" s="239"/>
      <c r="H48" s="240"/>
      <c r="I48" s="238" t="s">
        <v>136</v>
      </c>
      <c r="J48" s="239"/>
      <c r="K48" s="240"/>
      <c r="N48" s="241" t="s">
        <v>137</v>
      </c>
      <c r="O48" s="242"/>
      <c r="P48" s="243"/>
      <c r="Q48" s="241" t="s">
        <v>137</v>
      </c>
      <c r="R48" s="242"/>
      <c r="S48" s="243"/>
      <c r="T48" s="241" t="s">
        <v>137</v>
      </c>
      <c r="U48" s="242"/>
      <c r="V48" s="243"/>
      <c r="Y48" s="251" t="s">
        <v>156</v>
      </c>
      <c r="Z48" s="252"/>
      <c r="AA48" s="253"/>
      <c r="AB48" s="251" t="s">
        <v>156</v>
      </c>
      <c r="AC48" s="252"/>
      <c r="AD48" s="253"/>
      <c r="AE48" s="251" t="s">
        <v>156</v>
      </c>
      <c r="AF48" s="252"/>
      <c r="AG48" s="253"/>
      <c r="AJ48" s="241" t="s">
        <v>157</v>
      </c>
      <c r="AK48" s="242"/>
      <c r="AL48" s="243"/>
      <c r="AM48" s="241" t="s">
        <v>157</v>
      </c>
      <c r="AN48" s="242"/>
      <c r="AO48" s="243"/>
      <c r="AP48" s="241" t="s">
        <v>157</v>
      </c>
      <c r="AQ48" s="242"/>
      <c r="AR48" s="243"/>
    </row>
    <row r="49" spans="2:44">
      <c r="B49" s="104"/>
      <c r="C49" s="105" t="s">
        <v>32</v>
      </c>
      <c r="D49" s="105" t="s">
        <v>138</v>
      </c>
      <c r="E49" s="105" t="s">
        <v>139</v>
      </c>
      <c r="F49" s="105" t="s">
        <v>32</v>
      </c>
      <c r="G49" s="105" t="s">
        <v>138</v>
      </c>
      <c r="H49" s="105" t="s">
        <v>139</v>
      </c>
      <c r="I49" s="105" t="s">
        <v>32</v>
      </c>
      <c r="J49" s="105" t="s">
        <v>138</v>
      </c>
      <c r="K49" s="105" t="s">
        <v>139</v>
      </c>
      <c r="N49" s="105" t="s">
        <v>32</v>
      </c>
      <c r="O49" s="105" t="s">
        <v>138</v>
      </c>
      <c r="P49" s="105" t="s">
        <v>139</v>
      </c>
      <c r="Q49" s="105" t="s">
        <v>32</v>
      </c>
      <c r="R49" s="105" t="s">
        <v>138</v>
      </c>
      <c r="S49" s="105" t="s">
        <v>139</v>
      </c>
      <c r="T49" s="105" t="s">
        <v>32</v>
      </c>
      <c r="U49" s="105" t="s">
        <v>138</v>
      </c>
      <c r="V49" s="105" t="s">
        <v>139</v>
      </c>
      <c r="Y49" s="105" t="s">
        <v>32</v>
      </c>
      <c r="Z49" s="105" t="s">
        <v>138</v>
      </c>
      <c r="AA49" s="105" t="s">
        <v>139</v>
      </c>
      <c r="AB49" s="105" t="s">
        <v>32</v>
      </c>
      <c r="AC49" s="105" t="s">
        <v>138</v>
      </c>
      <c r="AD49" s="105" t="s">
        <v>139</v>
      </c>
      <c r="AE49" s="105" t="s">
        <v>32</v>
      </c>
      <c r="AF49" s="105" t="s">
        <v>138</v>
      </c>
      <c r="AG49" s="105" t="s">
        <v>139</v>
      </c>
      <c r="AJ49" s="105" t="s">
        <v>32</v>
      </c>
      <c r="AK49" s="105" t="s">
        <v>138</v>
      </c>
      <c r="AL49" s="105" t="s">
        <v>139</v>
      </c>
      <c r="AM49" s="105" t="s">
        <v>32</v>
      </c>
      <c r="AN49" s="105" t="s">
        <v>138</v>
      </c>
      <c r="AO49" s="105" t="s">
        <v>139</v>
      </c>
      <c r="AP49" s="105" t="s">
        <v>32</v>
      </c>
      <c r="AQ49" s="105" t="s">
        <v>138</v>
      </c>
      <c r="AR49" s="105" t="s">
        <v>139</v>
      </c>
    </row>
    <row r="50" spans="2:44">
      <c r="B50" s="109" t="s">
        <v>112</v>
      </c>
      <c r="C50" s="106">
        <f>SUM(D50:E50)</f>
        <v>2053.2679999999996</v>
      </c>
      <c r="D50" s="113">
        <f t="shared" ref="D50:D63" si="75">D8*(1-D$46)</f>
        <v>1138.3679999999997</v>
      </c>
      <c r="E50" s="107">
        <f>E8</f>
        <v>914.9</v>
      </c>
      <c r="F50" s="106">
        <f>SUM(G50:H50)</f>
        <v>2699.732</v>
      </c>
      <c r="G50" s="113">
        <f t="shared" ref="G50:G63" si="76">G8*(1-G$46)</f>
        <v>1331.232</v>
      </c>
      <c r="H50" s="107">
        <f>H8</f>
        <v>1368.5</v>
      </c>
      <c r="I50" s="106">
        <f>SUM(J50:K50)</f>
        <v>3862.0679999999998</v>
      </c>
      <c r="J50" s="113">
        <f t="shared" ref="J50:J63" si="77">J8*(1-J$46)</f>
        <v>1476.4679999999998</v>
      </c>
      <c r="K50" s="107">
        <f>K8</f>
        <v>2385.6</v>
      </c>
      <c r="M50" s="109" t="s">
        <v>112</v>
      </c>
      <c r="N50" s="106">
        <f>SUM(O50:P50)</f>
        <v>1825.5944</v>
      </c>
      <c r="O50" s="113">
        <f t="shared" ref="O50:O63" si="78">O8*(1-O$46)</f>
        <v>910.69439999999986</v>
      </c>
      <c r="P50" s="107">
        <f>P8</f>
        <v>914.9</v>
      </c>
      <c r="Q50" s="106">
        <f>SUM(R50:S50)</f>
        <v>2433.4856</v>
      </c>
      <c r="R50" s="113">
        <f t="shared" ref="R50:R63" si="79">R8*(1-R$46)</f>
        <v>1064.9856</v>
      </c>
      <c r="S50" s="107">
        <f>S8</f>
        <v>1368.5</v>
      </c>
      <c r="T50" s="106">
        <f>SUM(U50:V50)</f>
        <v>3566.7743999999998</v>
      </c>
      <c r="U50" s="113">
        <f t="shared" ref="U50:U63" si="80">U8*(1-U$46)</f>
        <v>1181.1743999999999</v>
      </c>
      <c r="V50" s="107">
        <f>V8</f>
        <v>2385.6</v>
      </c>
      <c r="X50" s="109" t="s">
        <v>112</v>
      </c>
      <c r="Y50" s="106">
        <f>SUM(Z50:AA50)</f>
        <v>1825.5944</v>
      </c>
      <c r="Z50" s="113">
        <f t="shared" ref="Z50:Z63" si="81">Z8*(1-Z$46)</f>
        <v>910.69439999999986</v>
      </c>
      <c r="AA50" s="107">
        <f>AA8</f>
        <v>914.9</v>
      </c>
      <c r="AB50" s="106">
        <f>SUM(AC50:AD50)</f>
        <v>2433.4856</v>
      </c>
      <c r="AC50" s="113">
        <f t="shared" ref="AC50:AC63" si="82">AC8*(1-AC$46)</f>
        <v>1064.9856</v>
      </c>
      <c r="AD50" s="107">
        <f>AD8</f>
        <v>1368.5</v>
      </c>
      <c r="AE50" s="106">
        <f>SUM(AF50:AG50)</f>
        <v>3566.7743999999998</v>
      </c>
      <c r="AF50" s="113">
        <f t="shared" ref="AF50:AF63" si="83">AF8*(1-AF$46)</f>
        <v>1181.1743999999999</v>
      </c>
      <c r="AG50" s="107">
        <f>AG8</f>
        <v>2385.6</v>
      </c>
      <c r="AI50" s="109" t="s">
        <v>112</v>
      </c>
      <c r="AJ50" s="106">
        <f>SUM(AK50:AL50)</f>
        <v>1643.45552</v>
      </c>
      <c r="AK50" s="113">
        <f t="shared" ref="AK50:AK63" si="84">AK8*(1-AK$46)</f>
        <v>728.55552</v>
      </c>
      <c r="AL50" s="107">
        <f>AL8</f>
        <v>914.9</v>
      </c>
      <c r="AM50" s="106">
        <f>SUM(AN50:AO50)</f>
        <v>2220.48848</v>
      </c>
      <c r="AN50" s="113">
        <f t="shared" ref="AN50:AN63" si="85">AN8*(1-AN$46)</f>
        <v>851.9884800000001</v>
      </c>
      <c r="AO50" s="107">
        <f>AO8</f>
        <v>1368.5</v>
      </c>
      <c r="AP50" s="106">
        <f>SUM(AQ50:AR50)</f>
        <v>3330.5395199999998</v>
      </c>
      <c r="AQ50" s="113">
        <f t="shared" ref="AQ50:AQ63" si="86">AQ8*(1-AQ$46)</f>
        <v>944.9395199999999</v>
      </c>
      <c r="AR50" s="107">
        <f>AR8</f>
        <v>2385.6</v>
      </c>
    </row>
    <row r="51" spans="2:44">
      <c r="B51" s="109" t="s">
        <v>113</v>
      </c>
      <c r="C51" s="106">
        <f t="shared" ref="C51:C63" si="87">SUM(D51:E51)</f>
        <v>1886.8359999999998</v>
      </c>
      <c r="D51" s="113">
        <f t="shared" si="75"/>
        <v>1100.7359999999999</v>
      </c>
      <c r="E51" s="107">
        <f t="shared" ref="E51:E63" si="88">E9</f>
        <v>786.09999999999991</v>
      </c>
      <c r="F51" s="106">
        <f t="shared" ref="F51:F63" si="89">SUM(G51:H51)</f>
        <v>2617.1319999999996</v>
      </c>
      <c r="G51" s="113">
        <f t="shared" si="76"/>
        <v>1287.1319999999998</v>
      </c>
      <c r="H51" s="107">
        <f t="shared" ref="H51:H63" si="90">H9</f>
        <v>1330</v>
      </c>
      <c r="I51" s="106">
        <f t="shared" ref="I51:I63" si="91">SUM(J51:K51)</f>
        <v>3822.3639999999996</v>
      </c>
      <c r="J51" s="113">
        <f t="shared" si="77"/>
        <v>1427.6639999999998</v>
      </c>
      <c r="K51" s="107">
        <f t="shared" ref="K51:K63" si="92">K9</f>
        <v>2394.6999999999998</v>
      </c>
      <c r="M51" s="109" t="s">
        <v>113</v>
      </c>
      <c r="N51" s="106">
        <f t="shared" ref="N51:N63" si="93">SUM(O51:P51)</f>
        <v>1666.6887999999999</v>
      </c>
      <c r="O51" s="113">
        <f t="shared" si="78"/>
        <v>880.58879999999988</v>
      </c>
      <c r="P51" s="107">
        <f t="shared" ref="P51:P63" si="94">P9</f>
        <v>786.09999999999991</v>
      </c>
      <c r="Q51" s="106">
        <f t="shared" ref="Q51:Q63" si="95">SUM(R51:S51)</f>
        <v>2359.7056000000002</v>
      </c>
      <c r="R51" s="113">
        <f t="shared" si="79"/>
        <v>1029.7056</v>
      </c>
      <c r="S51" s="107">
        <f t="shared" ref="S51:S63" si="96">S9</f>
        <v>1330</v>
      </c>
      <c r="T51" s="106">
        <f t="shared" ref="T51:T63" si="97">SUM(U51:V51)</f>
        <v>3536.8311999999996</v>
      </c>
      <c r="U51" s="113">
        <f t="shared" si="80"/>
        <v>1142.1312</v>
      </c>
      <c r="V51" s="107">
        <f t="shared" ref="V51:V63" si="98">V9</f>
        <v>2394.6999999999998</v>
      </c>
      <c r="X51" s="109" t="s">
        <v>113</v>
      </c>
      <c r="Y51" s="106">
        <f t="shared" ref="Y51:Y63" si="99">SUM(Z51:AA51)</f>
        <v>1666.6887999999999</v>
      </c>
      <c r="Z51" s="113">
        <f t="shared" si="81"/>
        <v>880.58879999999988</v>
      </c>
      <c r="AA51" s="107">
        <f t="shared" ref="AA51:AA63" si="100">AA9</f>
        <v>786.09999999999991</v>
      </c>
      <c r="AB51" s="106">
        <f t="shared" ref="AB51:AB63" si="101">SUM(AC51:AD51)</f>
        <v>2359.7056000000002</v>
      </c>
      <c r="AC51" s="113">
        <f t="shared" si="82"/>
        <v>1029.7056</v>
      </c>
      <c r="AD51" s="107">
        <f t="shared" ref="AD51:AD63" si="102">AD9</f>
        <v>1330</v>
      </c>
      <c r="AE51" s="106">
        <f t="shared" ref="AE51:AE63" si="103">SUM(AF51:AG51)</f>
        <v>3536.8311999999996</v>
      </c>
      <c r="AF51" s="113">
        <f t="shared" si="83"/>
        <v>1142.1312</v>
      </c>
      <c r="AG51" s="107">
        <f t="shared" ref="AG51:AG63" si="104">AG9</f>
        <v>2394.6999999999998</v>
      </c>
      <c r="AI51" s="109" t="s">
        <v>113</v>
      </c>
      <c r="AJ51" s="106">
        <f t="shared" ref="AJ51:AJ63" si="105">SUM(AK51:AL51)</f>
        <v>1490.5710399999998</v>
      </c>
      <c r="AK51" s="113">
        <f t="shared" si="84"/>
        <v>704.4710399999999</v>
      </c>
      <c r="AL51" s="107">
        <f t="shared" ref="AL51:AL63" si="106">AL9</f>
        <v>786.09999999999991</v>
      </c>
      <c r="AM51" s="106">
        <f t="shared" ref="AM51:AM63" si="107">SUM(AN51:AO51)</f>
        <v>2153.7644799999998</v>
      </c>
      <c r="AN51" s="113">
        <f t="shared" si="85"/>
        <v>823.76447999999993</v>
      </c>
      <c r="AO51" s="107">
        <f t="shared" ref="AO51:AO63" si="108">AO9</f>
        <v>1330</v>
      </c>
      <c r="AP51" s="106">
        <f t="shared" ref="AP51:AP63" si="109">SUM(AQ51:AR51)</f>
        <v>3308.4049599999998</v>
      </c>
      <c r="AQ51" s="113">
        <f t="shared" si="86"/>
        <v>913.70496000000014</v>
      </c>
      <c r="AR51" s="107">
        <f t="shared" ref="AR51:AR63" si="110">AR9</f>
        <v>2394.6999999999998</v>
      </c>
    </row>
    <row r="52" spans="2:44">
      <c r="B52" s="109" t="s">
        <v>114</v>
      </c>
      <c r="C52" s="106">
        <f t="shared" si="87"/>
        <v>2181.2559999999999</v>
      </c>
      <c r="D52" s="113">
        <f t="shared" si="75"/>
        <v>1271.2559999999999</v>
      </c>
      <c r="E52" s="107">
        <f t="shared" si="88"/>
        <v>909.99999999999989</v>
      </c>
      <c r="F52" s="106">
        <f t="shared" si="89"/>
        <v>3010.3639999999996</v>
      </c>
      <c r="G52" s="113">
        <f t="shared" si="76"/>
        <v>1486.4639999999999</v>
      </c>
      <c r="H52" s="107">
        <f t="shared" si="90"/>
        <v>1523.8999999999999</v>
      </c>
      <c r="I52" s="106">
        <f t="shared" si="91"/>
        <v>4498.4519999999993</v>
      </c>
      <c r="J52" s="113">
        <f t="shared" si="77"/>
        <v>1648.752</v>
      </c>
      <c r="K52" s="107">
        <f t="shared" si="92"/>
        <v>2849.7</v>
      </c>
      <c r="M52" s="109" t="s">
        <v>114</v>
      </c>
      <c r="N52" s="106">
        <f t="shared" si="93"/>
        <v>1927.0047999999997</v>
      </c>
      <c r="O52" s="113">
        <f t="shared" si="78"/>
        <v>1017.0047999999999</v>
      </c>
      <c r="P52" s="107">
        <f t="shared" si="94"/>
        <v>909.99999999999989</v>
      </c>
      <c r="Q52" s="106">
        <f t="shared" si="95"/>
        <v>2713.0711999999999</v>
      </c>
      <c r="R52" s="113">
        <f t="shared" si="79"/>
        <v>1189.1712</v>
      </c>
      <c r="S52" s="107">
        <f t="shared" si="96"/>
        <v>1523.8999999999999</v>
      </c>
      <c r="T52" s="106">
        <f t="shared" si="97"/>
        <v>4168.7016000000003</v>
      </c>
      <c r="U52" s="113">
        <f t="shared" si="80"/>
        <v>1319.0016000000001</v>
      </c>
      <c r="V52" s="107">
        <f t="shared" si="98"/>
        <v>2849.7</v>
      </c>
      <c r="X52" s="109" t="s">
        <v>114</v>
      </c>
      <c r="Y52" s="106">
        <f t="shared" si="99"/>
        <v>1927.0047999999997</v>
      </c>
      <c r="Z52" s="113">
        <f t="shared" si="81"/>
        <v>1017.0047999999999</v>
      </c>
      <c r="AA52" s="107">
        <f t="shared" si="100"/>
        <v>909.99999999999989</v>
      </c>
      <c r="AB52" s="106">
        <f t="shared" si="101"/>
        <v>2713.0711999999999</v>
      </c>
      <c r="AC52" s="113">
        <f t="shared" si="82"/>
        <v>1189.1712</v>
      </c>
      <c r="AD52" s="107">
        <f t="shared" si="102"/>
        <v>1523.8999999999999</v>
      </c>
      <c r="AE52" s="106">
        <f t="shared" si="103"/>
        <v>4168.7016000000003</v>
      </c>
      <c r="AF52" s="113">
        <f t="shared" si="83"/>
        <v>1319.0016000000001</v>
      </c>
      <c r="AG52" s="107">
        <f t="shared" si="104"/>
        <v>2849.7</v>
      </c>
      <c r="AI52" s="109" t="s">
        <v>114</v>
      </c>
      <c r="AJ52" s="106">
        <f t="shared" si="105"/>
        <v>1723.6038399999998</v>
      </c>
      <c r="AK52" s="113">
        <f t="shared" si="84"/>
        <v>813.60383999999999</v>
      </c>
      <c r="AL52" s="107">
        <f t="shared" si="106"/>
        <v>909.99999999999989</v>
      </c>
      <c r="AM52" s="106">
        <f t="shared" si="107"/>
        <v>2475.2369600000002</v>
      </c>
      <c r="AN52" s="113">
        <f t="shared" si="85"/>
        <v>951.33696000000009</v>
      </c>
      <c r="AO52" s="107">
        <f t="shared" si="108"/>
        <v>1523.8999999999999</v>
      </c>
      <c r="AP52" s="106">
        <f t="shared" si="109"/>
        <v>3904.90128</v>
      </c>
      <c r="AQ52" s="113">
        <f t="shared" si="86"/>
        <v>1055.20128</v>
      </c>
      <c r="AR52" s="107">
        <f t="shared" si="110"/>
        <v>2849.7</v>
      </c>
    </row>
    <row r="53" spans="2:44">
      <c r="B53" s="109" t="s">
        <v>115</v>
      </c>
      <c r="C53" s="106">
        <f t="shared" si="87"/>
        <v>2690.884</v>
      </c>
      <c r="D53" s="113">
        <f t="shared" si="75"/>
        <v>1612.8839999999998</v>
      </c>
      <c r="E53" s="107">
        <f t="shared" si="88"/>
        <v>1078</v>
      </c>
      <c r="F53" s="106">
        <f t="shared" si="89"/>
        <v>3663.0159999999996</v>
      </c>
      <c r="G53" s="113">
        <f t="shared" si="76"/>
        <v>1885.7159999999997</v>
      </c>
      <c r="H53" s="107">
        <f t="shared" si="90"/>
        <v>1777.3</v>
      </c>
      <c r="I53" s="106">
        <f t="shared" si="91"/>
        <v>5324.8159999999989</v>
      </c>
      <c r="J53" s="113">
        <f t="shared" si="77"/>
        <v>2091.5159999999996</v>
      </c>
      <c r="K53" s="107">
        <f t="shared" si="92"/>
        <v>3233.2999999999997</v>
      </c>
      <c r="M53" s="109" t="s">
        <v>115</v>
      </c>
      <c r="N53" s="106">
        <f t="shared" si="93"/>
        <v>2368.3072000000002</v>
      </c>
      <c r="O53" s="113">
        <f t="shared" si="78"/>
        <v>1290.3072</v>
      </c>
      <c r="P53" s="107">
        <f t="shared" si="94"/>
        <v>1078</v>
      </c>
      <c r="Q53" s="106">
        <f t="shared" si="95"/>
        <v>3285.8728000000001</v>
      </c>
      <c r="R53" s="113">
        <f t="shared" si="79"/>
        <v>1508.5727999999999</v>
      </c>
      <c r="S53" s="107">
        <f t="shared" si="96"/>
        <v>1777.3</v>
      </c>
      <c r="T53" s="106">
        <f t="shared" si="97"/>
        <v>4906.5127999999995</v>
      </c>
      <c r="U53" s="113">
        <f t="shared" si="80"/>
        <v>1673.2127999999998</v>
      </c>
      <c r="V53" s="107">
        <f t="shared" si="98"/>
        <v>3233.2999999999997</v>
      </c>
      <c r="X53" s="109" t="s">
        <v>115</v>
      </c>
      <c r="Y53" s="106">
        <f t="shared" si="99"/>
        <v>2368.3072000000002</v>
      </c>
      <c r="Z53" s="113">
        <f t="shared" si="81"/>
        <v>1290.3072</v>
      </c>
      <c r="AA53" s="107">
        <f t="shared" si="100"/>
        <v>1078</v>
      </c>
      <c r="AB53" s="106">
        <f t="shared" si="101"/>
        <v>3285.8728000000001</v>
      </c>
      <c r="AC53" s="113">
        <f t="shared" si="82"/>
        <v>1508.5727999999999</v>
      </c>
      <c r="AD53" s="107">
        <f t="shared" si="102"/>
        <v>1777.3</v>
      </c>
      <c r="AE53" s="106">
        <f t="shared" si="103"/>
        <v>4906.5127999999995</v>
      </c>
      <c r="AF53" s="113">
        <f t="shared" si="83"/>
        <v>1673.2127999999998</v>
      </c>
      <c r="AG53" s="107">
        <f t="shared" si="104"/>
        <v>3233.2999999999997</v>
      </c>
      <c r="AI53" s="109" t="s">
        <v>115</v>
      </c>
      <c r="AJ53" s="106">
        <f t="shared" si="105"/>
        <v>2110.2457599999998</v>
      </c>
      <c r="AK53" s="113">
        <f t="shared" si="84"/>
        <v>1032.24576</v>
      </c>
      <c r="AL53" s="107">
        <f t="shared" si="106"/>
        <v>1078</v>
      </c>
      <c r="AM53" s="106">
        <f t="shared" si="107"/>
        <v>2984.1582399999998</v>
      </c>
      <c r="AN53" s="113">
        <f t="shared" si="85"/>
        <v>1206.8582399999998</v>
      </c>
      <c r="AO53" s="107">
        <f t="shared" si="108"/>
        <v>1777.3</v>
      </c>
      <c r="AP53" s="106">
        <f t="shared" si="109"/>
        <v>4571.8702400000002</v>
      </c>
      <c r="AQ53" s="113">
        <f t="shared" si="86"/>
        <v>1338.57024</v>
      </c>
      <c r="AR53" s="107">
        <f t="shared" si="110"/>
        <v>3233.2999999999997</v>
      </c>
    </row>
    <row r="54" spans="2:44">
      <c r="B54" s="109" t="s">
        <v>116</v>
      </c>
      <c r="C54" s="106">
        <f t="shared" si="87"/>
        <v>3020.2759999999998</v>
      </c>
      <c r="D54" s="113">
        <f t="shared" si="75"/>
        <v>1897.4759999999997</v>
      </c>
      <c r="E54" s="107">
        <f t="shared" si="88"/>
        <v>1122.8</v>
      </c>
      <c r="F54" s="106">
        <f t="shared" si="89"/>
        <v>4032.2239999999997</v>
      </c>
      <c r="G54" s="113">
        <f t="shared" si="76"/>
        <v>2218.5239999999999</v>
      </c>
      <c r="H54" s="107">
        <f t="shared" si="90"/>
        <v>1813.6999999999998</v>
      </c>
      <c r="I54" s="106">
        <f t="shared" si="91"/>
        <v>5753.58</v>
      </c>
      <c r="J54" s="113">
        <f t="shared" si="77"/>
        <v>2460.7799999999997</v>
      </c>
      <c r="K54" s="107">
        <f t="shared" si="92"/>
        <v>3292.7999999999997</v>
      </c>
      <c r="M54" s="109" t="s">
        <v>116</v>
      </c>
      <c r="N54" s="106">
        <f t="shared" si="93"/>
        <v>2640.7807999999995</v>
      </c>
      <c r="O54" s="113">
        <f t="shared" si="78"/>
        <v>1517.9807999999998</v>
      </c>
      <c r="P54" s="107">
        <f t="shared" si="94"/>
        <v>1122.8</v>
      </c>
      <c r="Q54" s="106">
        <f t="shared" si="95"/>
        <v>3588.5191999999997</v>
      </c>
      <c r="R54" s="113">
        <f t="shared" si="79"/>
        <v>1774.8192000000001</v>
      </c>
      <c r="S54" s="107">
        <f t="shared" si="96"/>
        <v>1813.6999999999998</v>
      </c>
      <c r="T54" s="106">
        <f t="shared" si="97"/>
        <v>5261.4239999999991</v>
      </c>
      <c r="U54" s="113">
        <f t="shared" si="80"/>
        <v>1968.6239999999998</v>
      </c>
      <c r="V54" s="107">
        <f t="shared" si="98"/>
        <v>3292.7999999999997</v>
      </c>
      <c r="X54" s="109" t="s">
        <v>116</v>
      </c>
      <c r="Y54" s="106">
        <f t="shared" si="99"/>
        <v>2640.7807999999995</v>
      </c>
      <c r="Z54" s="113">
        <f t="shared" si="81"/>
        <v>1517.9807999999998</v>
      </c>
      <c r="AA54" s="107">
        <f t="shared" si="100"/>
        <v>1122.8</v>
      </c>
      <c r="AB54" s="106">
        <f t="shared" si="101"/>
        <v>3588.5191999999997</v>
      </c>
      <c r="AC54" s="113">
        <f t="shared" si="82"/>
        <v>1774.8192000000001</v>
      </c>
      <c r="AD54" s="107">
        <f t="shared" si="102"/>
        <v>1813.6999999999998</v>
      </c>
      <c r="AE54" s="106">
        <f t="shared" si="103"/>
        <v>5261.4239999999991</v>
      </c>
      <c r="AF54" s="113">
        <f t="shared" si="83"/>
        <v>1968.6239999999998</v>
      </c>
      <c r="AG54" s="107">
        <f t="shared" si="104"/>
        <v>3292.7999999999997</v>
      </c>
      <c r="AI54" s="109" t="s">
        <v>116</v>
      </c>
      <c r="AJ54" s="106">
        <f t="shared" si="105"/>
        <v>2337.1846399999999</v>
      </c>
      <c r="AK54" s="113">
        <f t="shared" si="84"/>
        <v>1214.38464</v>
      </c>
      <c r="AL54" s="107">
        <f t="shared" si="106"/>
        <v>1122.8</v>
      </c>
      <c r="AM54" s="106">
        <f t="shared" si="107"/>
        <v>3233.5553599999998</v>
      </c>
      <c r="AN54" s="113">
        <f t="shared" si="85"/>
        <v>1419.85536</v>
      </c>
      <c r="AO54" s="107">
        <f t="shared" si="108"/>
        <v>1813.6999999999998</v>
      </c>
      <c r="AP54" s="106">
        <f t="shared" si="109"/>
        <v>4867.6992</v>
      </c>
      <c r="AQ54" s="113">
        <f t="shared" si="86"/>
        <v>1574.8992000000001</v>
      </c>
      <c r="AR54" s="107">
        <f t="shared" si="110"/>
        <v>3292.7999999999997</v>
      </c>
    </row>
    <row r="55" spans="2:44">
      <c r="B55" s="110" t="s">
        <v>117</v>
      </c>
      <c r="C55" s="106">
        <f t="shared" si="87"/>
        <v>3366.7479999999996</v>
      </c>
      <c r="D55" s="113">
        <f t="shared" si="75"/>
        <v>2143.848</v>
      </c>
      <c r="E55" s="107">
        <f t="shared" si="88"/>
        <v>1222.8999999999999</v>
      </c>
      <c r="F55" s="106">
        <f t="shared" si="89"/>
        <v>4504.3319999999994</v>
      </c>
      <c r="G55" s="113">
        <f t="shared" si="76"/>
        <v>2507.2319999999995</v>
      </c>
      <c r="H55" s="107">
        <f t="shared" si="90"/>
        <v>1997.1</v>
      </c>
      <c r="I55" s="106">
        <f t="shared" si="91"/>
        <v>6469.6519999999991</v>
      </c>
      <c r="J55" s="113">
        <f t="shared" si="77"/>
        <v>2780.6519999999996</v>
      </c>
      <c r="K55" s="107">
        <f t="shared" si="92"/>
        <v>3688.9999999999995</v>
      </c>
      <c r="M55" s="110" t="s">
        <v>117</v>
      </c>
      <c r="N55" s="106">
        <f t="shared" si="93"/>
        <v>2937.9784</v>
      </c>
      <c r="O55" s="113">
        <f t="shared" si="78"/>
        <v>1715.0783999999999</v>
      </c>
      <c r="P55" s="107">
        <f t="shared" si="94"/>
        <v>1222.8999999999999</v>
      </c>
      <c r="Q55" s="106">
        <f t="shared" si="95"/>
        <v>4002.8855999999996</v>
      </c>
      <c r="R55" s="113">
        <f t="shared" si="79"/>
        <v>2005.7855999999997</v>
      </c>
      <c r="S55" s="107">
        <f t="shared" si="96"/>
        <v>1997.1</v>
      </c>
      <c r="T55" s="106">
        <f t="shared" si="97"/>
        <v>5913.5215999999991</v>
      </c>
      <c r="U55" s="113">
        <f t="shared" si="80"/>
        <v>2224.5215999999996</v>
      </c>
      <c r="V55" s="107">
        <f t="shared" si="98"/>
        <v>3688.9999999999995</v>
      </c>
      <c r="X55" s="110" t="s">
        <v>117</v>
      </c>
      <c r="Y55" s="106">
        <f t="shared" si="99"/>
        <v>2937.9784</v>
      </c>
      <c r="Z55" s="113">
        <f t="shared" si="81"/>
        <v>1715.0783999999999</v>
      </c>
      <c r="AA55" s="107">
        <f t="shared" si="100"/>
        <v>1222.8999999999999</v>
      </c>
      <c r="AB55" s="106">
        <f t="shared" si="101"/>
        <v>4002.8855999999996</v>
      </c>
      <c r="AC55" s="113">
        <f t="shared" si="82"/>
        <v>2005.7855999999997</v>
      </c>
      <c r="AD55" s="107">
        <f t="shared" si="102"/>
        <v>1997.1</v>
      </c>
      <c r="AE55" s="106">
        <f t="shared" si="103"/>
        <v>5913.5215999999991</v>
      </c>
      <c r="AF55" s="113">
        <f t="shared" si="83"/>
        <v>2224.5215999999996</v>
      </c>
      <c r="AG55" s="107">
        <f t="shared" si="104"/>
        <v>3688.9999999999995</v>
      </c>
      <c r="AI55" s="110" t="s">
        <v>117</v>
      </c>
      <c r="AJ55" s="106">
        <f t="shared" si="105"/>
        <v>2594.96272</v>
      </c>
      <c r="AK55" s="113">
        <f t="shared" si="84"/>
        <v>1372.0627200000001</v>
      </c>
      <c r="AL55" s="107">
        <f t="shared" si="106"/>
        <v>1222.8999999999999</v>
      </c>
      <c r="AM55" s="106">
        <f t="shared" si="107"/>
        <v>3601.7284799999998</v>
      </c>
      <c r="AN55" s="113">
        <f t="shared" si="85"/>
        <v>1604.6284799999999</v>
      </c>
      <c r="AO55" s="107">
        <f t="shared" si="108"/>
        <v>1997.1</v>
      </c>
      <c r="AP55" s="106">
        <f t="shared" si="109"/>
        <v>5468.6172799999995</v>
      </c>
      <c r="AQ55" s="113">
        <f t="shared" si="86"/>
        <v>1779.6172799999999</v>
      </c>
      <c r="AR55" s="107">
        <f t="shared" si="110"/>
        <v>3688.9999999999995</v>
      </c>
    </row>
    <row r="56" spans="2:44">
      <c r="B56" s="109" t="s">
        <v>118</v>
      </c>
      <c r="C56" s="106">
        <f t="shared" si="87"/>
        <v>3967.46</v>
      </c>
      <c r="D56" s="113">
        <f t="shared" si="75"/>
        <v>2598.96</v>
      </c>
      <c r="E56" s="107">
        <f t="shared" si="88"/>
        <v>1368.5</v>
      </c>
      <c r="F56" s="106">
        <f t="shared" si="89"/>
        <v>5303.8719999999994</v>
      </c>
      <c r="G56" s="113">
        <f t="shared" si="76"/>
        <v>3039.3719999999998</v>
      </c>
      <c r="H56" s="107">
        <f t="shared" si="90"/>
        <v>2264.5</v>
      </c>
      <c r="I56" s="106">
        <f t="shared" si="91"/>
        <v>7446.4039999999995</v>
      </c>
      <c r="J56" s="113">
        <f t="shared" si="77"/>
        <v>3371.0039999999999</v>
      </c>
      <c r="K56" s="107">
        <f t="shared" si="92"/>
        <v>4075.3999999999996</v>
      </c>
      <c r="M56" s="109" t="s">
        <v>118</v>
      </c>
      <c r="N56" s="106">
        <f t="shared" si="93"/>
        <v>3447.6680000000001</v>
      </c>
      <c r="O56" s="113">
        <f t="shared" si="78"/>
        <v>2079.1680000000001</v>
      </c>
      <c r="P56" s="107">
        <f t="shared" si="94"/>
        <v>1368.5</v>
      </c>
      <c r="Q56" s="106">
        <f t="shared" si="95"/>
        <v>4695.9975999999997</v>
      </c>
      <c r="R56" s="113">
        <f t="shared" si="79"/>
        <v>2431.4975999999997</v>
      </c>
      <c r="S56" s="107">
        <f t="shared" si="96"/>
        <v>2264.5</v>
      </c>
      <c r="T56" s="106">
        <f t="shared" si="97"/>
        <v>6772.2031999999999</v>
      </c>
      <c r="U56" s="113">
        <f t="shared" si="80"/>
        <v>2696.8031999999998</v>
      </c>
      <c r="V56" s="107">
        <f t="shared" si="98"/>
        <v>4075.3999999999996</v>
      </c>
      <c r="X56" s="109" t="s">
        <v>118</v>
      </c>
      <c r="Y56" s="106">
        <f t="shared" si="99"/>
        <v>3447.6680000000001</v>
      </c>
      <c r="Z56" s="113">
        <f t="shared" si="81"/>
        <v>2079.1680000000001</v>
      </c>
      <c r="AA56" s="107">
        <f t="shared" si="100"/>
        <v>1368.5</v>
      </c>
      <c r="AB56" s="106">
        <f t="shared" si="101"/>
        <v>4695.9975999999997</v>
      </c>
      <c r="AC56" s="113">
        <f t="shared" si="82"/>
        <v>2431.4975999999997</v>
      </c>
      <c r="AD56" s="107">
        <f t="shared" si="102"/>
        <v>2264.5</v>
      </c>
      <c r="AE56" s="106">
        <f t="shared" si="103"/>
        <v>6772.2031999999999</v>
      </c>
      <c r="AF56" s="113">
        <f t="shared" si="83"/>
        <v>2696.8031999999998</v>
      </c>
      <c r="AG56" s="107">
        <f t="shared" si="104"/>
        <v>4075.3999999999996</v>
      </c>
      <c r="AI56" s="109" t="s">
        <v>118</v>
      </c>
      <c r="AJ56" s="106">
        <f t="shared" si="105"/>
        <v>3031.8344000000002</v>
      </c>
      <c r="AK56" s="113">
        <f t="shared" si="84"/>
        <v>1663.3344000000002</v>
      </c>
      <c r="AL56" s="107">
        <f t="shared" si="106"/>
        <v>1368.5</v>
      </c>
      <c r="AM56" s="106">
        <f t="shared" si="107"/>
        <v>4209.6980800000001</v>
      </c>
      <c r="AN56" s="113">
        <f t="shared" si="85"/>
        <v>1945.1980799999999</v>
      </c>
      <c r="AO56" s="107">
        <f t="shared" si="108"/>
        <v>2264.5</v>
      </c>
      <c r="AP56" s="106">
        <f t="shared" si="109"/>
        <v>6232.8425599999991</v>
      </c>
      <c r="AQ56" s="113">
        <f t="shared" si="86"/>
        <v>2157.44256</v>
      </c>
      <c r="AR56" s="107">
        <f t="shared" si="110"/>
        <v>4075.3999999999996</v>
      </c>
    </row>
    <row r="57" spans="2:44">
      <c r="B57" s="109" t="s">
        <v>119</v>
      </c>
      <c r="C57" s="106">
        <f t="shared" si="87"/>
        <v>4838.6799999999994</v>
      </c>
      <c r="D57" s="113">
        <f t="shared" si="75"/>
        <v>3225.1799999999994</v>
      </c>
      <c r="E57" s="107">
        <f t="shared" si="88"/>
        <v>1613.5</v>
      </c>
      <c r="F57" s="106">
        <f t="shared" si="89"/>
        <v>6344.6319999999996</v>
      </c>
      <c r="G57" s="113">
        <f t="shared" si="76"/>
        <v>3771.4319999999993</v>
      </c>
      <c r="H57" s="107">
        <f t="shared" si="90"/>
        <v>2573.1999999999998</v>
      </c>
      <c r="I57" s="106">
        <f t="shared" si="91"/>
        <v>8793.9319999999989</v>
      </c>
      <c r="J57" s="113">
        <f t="shared" si="77"/>
        <v>4183.0319999999992</v>
      </c>
      <c r="K57" s="107">
        <f t="shared" si="92"/>
        <v>4610.8999999999996</v>
      </c>
      <c r="M57" s="109" t="s">
        <v>119</v>
      </c>
      <c r="N57" s="106">
        <f t="shared" si="93"/>
        <v>4193.6440000000002</v>
      </c>
      <c r="O57" s="113">
        <f t="shared" si="78"/>
        <v>2580.1439999999998</v>
      </c>
      <c r="P57" s="107">
        <f t="shared" si="94"/>
        <v>1613.5</v>
      </c>
      <c r="Q57" s="106">
        <f t="shared" si="95"/>
        <v>5590.3455999999996</v>
      </c>
      <c r="R57" s="113">
        <f t="shared" si="79"/>
        <v>3017.1455999999998</v>
      </c>
      <c r="S57" s="107">
        <f t="shared" si="96"/>
        <v>2573.1999999999998</v>
      </c>
      <c r="T57" s="106">
        <f t="shared" si="97"/>
        <v>7957.3255999999992</v>
      </c>
      <c r="U57" s="113">
        <f t="shared" si="80"/>
        <v>3346.4255999999996</v>
      </c>
      <c r="V57" s="107">
        <f t="shared" si="98"/>
        <v>4610.8999999999996</v>
      </c>
      <c r="X57" s="109" t="s">
        <v>119</v>
      </c>
      <c r="Y57" s="106">
        <f t="shared" si="99"/>
        <v>4193.6440000000002</v>
      </c>
      <c r="Z57" s="113">
        <f t="shared" si="81"/>
        <v>2580.1439999999998</v>
      </c>
      <c r="AA57" s="107">
        <f t="shared" si="100"/>
        <v>1613.5</v>
      </c>
      <c r="AB57" s="106">
        <f t="shared" si="101"/>
        <v>5590.3455999999996</v>
      </c>
      <c r="AC57" s="113">
        <f t="shared" si="82"/>
        <v>3017.1455999999998</v>
      </c>
      <c r="AD57" s="107">
        <f t="shared" si="102"/>
        <v>2573.1999999999998</v>
      </c>
      <c r="AE57" s="106">
        <f t="shared" si="103"/>
        <v>7957.3255999999992</v>
      </c>
      <c r="AF57" s="113">
        <f t="shared" si="83"/>
        <v>3346.4255999999996</v>
      </c>
      <c r="AG57" s="107">
        <f t="shared" si="104"/>
        <v>4610.8999999999996</v>
      </c>
      <c r="AI57" s="109" t="s">
        <v>119</v>
      </c>
      <c r="AJ57" s="106">
        <f t="shared" si="105"/>
        <v>3677.6152000000002</v>
      </c>
      <c r="AK57" s="113">
        <f t="shared" si="84"/>
        <v>2064.1152000000002</v>
      </c>
      <c r="AL57" s="107">
        <f t="shared" si="106"/>
        <v>1613.5</v>
      </c>
      <c r="AM57" s="106">
        <f t="shared" si="107"/>
        <v>4986.9164799999999</v>
      </c>
      <c r="AN57" s="113">
        <f t="shared" si="85"/>
        <v>2413.7164799999996</v>
      </c>
      <c r="AO57" s="107">
        <f t="shared" si="108"/>
        <v>2573.1999999999998</v>
      </c>
      <c r="AP57" s="106">
        <f t="shared" si="109"/>
        <v>7288.0404799999997</v>
      </c>
      <c r="AQ57" s="113">
        <f t="shared" si="86"/>
        <v>2677.14048</v>
      </c>
      <c r="AR57" s="107">
        <f t="shared" si="110"/>
        <v>4610.8999999999996</v>
      </c>
    </row>
    <row r="58" spans="2:44">
      <c r="B58" s="109" t="s">
        <v>120</v>
      </c>
      <c r="C58" s="106">
        <f t="shared" si="87"/>
        <v>5863.9560000000001</v>
      </c>
      <c r="D58" s="113">
        <f t="shared" si="75"/>
        <v>4078.9559999999997</v>
      </c>
      <c r="E58" s="107">
        <f t="shared" si="88"/>
        <v>1785</v>
      </c>
      <c r="F58" s="106">
        <f t="shared" si="89"/>
        <v>7847.7559999999994</v>
      </c>
      <c r="G58" s="113">
        <f t="shared" si="76"/>
        <v>4769.8559999999998</v>
      </c>
      <c r="H58" s="107">
        <f t="shared" si="90"/>
        <v>3077.8999999999996</v>
      </c>
      <c r="I58" s="106">
        <f t="shared" si="91"/>
        <v>10770.536</v>
      </c>
      <c r="J58" s="113">
        <f t="shared" si="77"/>
        <v>5290.2359999999999</v>
      </c>
      <c r="K58" s="107">
        <f t="shared" si="92"/>
        <v>5480.2999999999993</v>
      </c>
      <c r="M58" s="109" t="s">
        <v>120</v>
      </c>
      <c r="N58" s="106">
        <f t="shared" si="93"/>
        <v>5048.1647999999996</v>
      </c>
      <c r="O58" s="113">
        <f t="shared" si="78"/>
        <v>3263.1647999999996</v>
      </c>
      <c r="P58" s="107">
        <f t="shared" si="94"/>
        <v>1785</v>
      </c>
      <c r="Q58" s="106">
        <f t="shared" si="95"/>
        <v>6893.7847999999994</v>
      </c>
      <c r="R58" s="113">
        <f t="shared" si="79"/>
        <v>3815.8848000000003</v>
      </c>
      <c r="S58" s="107">
        <f t="shared" si="96"/>
        <v>3077.8999999999996</v>
      </c>
      <c r="T58" s="106">
        <f t="shared" si="97"/>
        <v>9712.4887999999992</v>
      </c>
      <c r="U58" s="113">
        <f t="shared" si="80"/>
        <v>4232.1887999999999</v>
      </c>
      <c r="V58" s="107">
        <f t="shared" si="98"/>
        <v>5480.2999999999993</v>
      </c>
      <c r="X58" s="109" t="s">
        <v>120</v>
      </c>
      <c r="Y58" s="106">
        <f t="shared" si="99"/>
        <v>5048.1647999999996</v>
      </c>
      <c r="Z58" s="113">
        <f t="shared" si="81"/>
        <v>3263.1647999999996</v>
      </c>
      <c r="AA58" s="107">
        <f t="shared" si="100"/>
        <v>1785</v>
      </c>
      <c r="AB58" s="106">
        <f t="shared" si="101"/>
        <v>6893.7847999999994</v>
      </c>
      <c r="AC58" s="113">
        <f t="shared" si="82"/>
        <v>3815.8848000000003</v>
      </c>
      <c r="AD58" s="107">
        <f t="shared" si="102"/>
        <v>3077.8999999999996</v>
      </c>
      <c r="AE58" s="106">
        <f t="shared" si="103"/>
        <v>9712.4887999999992</v>
      </c>
      <c r="AF58" s="113">
        <f t="shared" si="83"/>
        <v>4232.1887999999999</v>
      </c>
      <c r="AG58" s="107">
        <f t="shared" si="104"/>
        <v>5480.2999999999993</v>
      </c>
      <c r="AI58" s="109" t="s">
        <v>120</v>
      </c>
      <c r="AJ58" s="106">
        <f t="shared" si="105"/>
        <v>4395.5318399999996</v>
      </c>
      <c r="AK58" s="113">
        <f t="shared" si="84"/>
        <v>2610.5318399999996</v>
      </c>
      <c r="AL58" s="107">
        <f t="shared" si="106"/>
        <v>1785</v>
      </c>
      <c r="AM58" s="106">
        <f t="shared" si="107"/>
        <v>6130.6078399999997</v>
      </c>
      <c r="AN58" s="113">
        <f t="shared" si="85"/>
        <v>3052.70784</v>
      </c>
      <c r="AO58" s="107">
        <f t="shared" si="108"/>
        <v>3077.8999999999996</v>
      </c>
      <c r="AP58" s="106">
        <f t="shared" si="109"/>
        <v>8866.0510399999985</v>
      </c>
      <c r="AQ58" s="113">
        <f t="shared" si="86"/>
        <v>3385.7510399999996</v>
      </c>
      <c r="AR58" s="107">
        <f t="shared" si="110"/>
        <v>5480.2999999999993</v>
      </c>
    </row>
    <row r="59" spans="2:44">
      <c r="B59" s="110" t="s">
        <v>121</v>
      </c>
      <c r="C59" s="106">
        <f t="shared" si="87"/>
        <v>6622.4759999999997</v>
      </c>
      <c r="D59" s="113">
        <f t="shared" si="75"/>
        <v>4837.4759999999997</v>
      </c>
      <c r="E59" s="107">
        <f t="shared" si="88"/>
        <v>1785</v>
      </c>
      <c r="F59" s="106">
        <f t="shared" si="89"/>
        <v>8810.6479999999992</v>
      </c>
      <c r="G59" s="113">
        <f t="shared" si="76"/>
        <v>5657.1479999999992</v>
      </c>
      <c r="H59" s="107">
        <f t="shared" si="90"/>
        <v>3153.5</v>
      </c>
      <c r="I59" s="106">
        <f t="shared" si="91"/>
        <v>12143.347999999998</v>
      </c>
      <c r="J59" s="113">
        <f t="shared" si="77"/>
        <v>6274.5479999999998</v>
      </c>
      <c r="K59" s="107">
        <f t="shared" si="92"/>
        <v>5868.7999999999993</v>
      </c>
      <c r="M59" s="110" t="s">
        <v>121</v>
      </c>
      <c r="N59" s="106">
        <f t="shared" si="93"/>
        <v>5654.9807999999994</v>
      </c>
      <c r="O59" s="113">
        <f t="shared" si="78"/>
        <v>3869.9807999999998</v>
      </c>
      <c r="P59" s="107">
        <f t="shared" si="94"/>
        <v>1785</v>
      </c>
      <c r="Q59" s="106">
        <f t="shared" si="95"/>
        <v>7679.2183999999997</v>
      </c>
      <c r="R59" s="113">
        <f t="shared" si="79"/>
        <v>4525.7183999999997</v>
      </c>
      <c r="S59" s="107">
        <f t="shared" si="96"/>
        <v>3153.5</v>
      </c>
      <c r="T59" s="106">
        <f t="shared" si="97"/>
        <v>10888.438399999999</v>
      </c>
      <c r="U59" s="113">
        <f t="shared" si="80"/>
        <v>5019.6383999999998</v>
      </c>
      <c r="V59" s="107">
        <f t="shared" si="98"/>
        <v>5868.7999999999993</v>
      </c>
      <c r="X59" s="110" t="s">
        <v>121</v>
      </c>
      <c r="Y59" s="106">
        <f t="shared" si="99"/>
        <v>5654.9807999999994</v>
      </c>
      <c r="Z59" s="113">
        <f t="shared" si="81"/>
        <v>3869.9807999999998</v>
      </c>
      <c r="AA59" s="107">
        <f t="shared" si="100"/>
        <v>1785</v>
      </c>
      <c r="AB59" s="106">
        <f t="shared" si="101"/>
        <v>7679.2183999999997</v>
      </c>
      <c r="AC59" s="113">
        <f t="shared" si="82"/>
        <v>4525.7183999999997</v>
      </c>
      <c r="AD59" s="107">
        <f t="shared" si="102"/>
        <v>3153.5</v>
      </c>
      <c r="AE59" s="106">
        <f t="shared" si="103"/>
        <v>10888.438399999999</v>
      </c>
      <c r="AF59" s="113">
        <f t="shared" si="83"/>
        <v>5019.6383999999998</v>
      </c>
      <c r="AG59" s="107">
        <f t="shared" si="104"/>
        <v>5868.7999999999993</v>
      </c>
      <c r="AI59" s="110" t="s">
        <v>121</v>
      </c>
      <c r="AJ59" s="106">
        <f t="shared" si="105"/>
        <v>4880.9846399999997</v>
      </c>
      <c r="AK59" s="113">
        <f t="shared" si="84"/>
        <v>3095.9846399999997</v>
      </c>
      <c r="AL59" s="107">
        <f t="shared" si="106"/>
        <v>1785</v>
      </c>
      <c r="AM59" s="106">
        <f t="shared" si="107"/>
        <v>6774.0747200000005</v>
      </c>
      <c r="AN59" s="113">
        <f t="shared" si="85"/>
        <v>3620.5747200000005</v>
      </c>
      <c r="AO59" s="107">
        <f t="shared" si="108"/>
        <v>3153.5</v>
      </c>
      <c r="AP59" s="106">
        <f t="shared" si="109"/>
        <v>9884.5107199999984</v>
      </c>
      <c r="AQ59" s="113">
        <f t="shared" si="86"/>
        <v>4015.71072</v>
      </c>
      <c r="AR59" s="107">
        <f t="shared" si="110"/>
        <v>5868.7999999999993</v>
      </c>
    </row>
    <row r="60" spans="2:44">
      <c r="B60" s="109" t="s">
        <v>122</v>
      </c>
      <c r="C60" s="106">
        <f t="shared" si="87"/>
        <v>9373.14</v>
      </c>
      <c r="D60" s="113">
        <f t="shared" si="75"/>
        <v>7588.1399999999994</v>
      </c>
      <c r="E60" s="107">
        <f t="shared" si="88"/>
        <v>1785</v>
      </c>
      <c r="F60" s="106">
        <f t="shared" si="89"/>
        <v>13039.096</v>
      </c>
      <c r="G60" s="113">
        <f t="shared" si="76"/>
        <v>8874.0959999999995</v>
      </c>
      <c r="H60" s="107">
        <f t="shared" si="90"/>
        <v>4165</v>
      </c>
      <c r="I60" s="106">
        <f t="shared" si="91"/>
        <v>17518.732</v>
      </c>
      <c r="J60" s="113">
        <f t="shared" si="77"/>
        <v>9842.5319999999992</v>
      </c>
      <c r="K60" s="107">
        <f t="shared" si="92"/>
        <v>7676.2</v>
      </c>
      <c r="M60" s="109" t="s">
        <v>122</v>
      </c>
      <c r="N60" s="106">
        <f t="shared" si="93"/>
        <v>7855.5119999999997</v>
      </c>
      <c r="O60" s="113">
        <f t="shared" si="78"/>
        <v>6070.5119999999997</v>
      </c>
      <c r="P60" s="107">
        <f t="shared" si="94"/>
        <v>1785</v>
      </c>
      <c r="Q60" s="106">
        <f t="shared" si="95"/>
        <v>11264.2768</v>
      </c>
      <c r="R60" s="113">
        <f t="shared" si="79"/>
        <v>7099.2768000000005</v>
      </c>
      <c r="S60" s="107">
        <f t="shared" si="96"/>
        <v>4165</v>
      </c>
      <c r="T60" s="106">
        <f t="shared" si="97"/>
        <v>15550.2256</v>
      </c>
      <c r="U60" s="113">
        <f t="shared" si="80"/>
        <v>7874.0255999999999</v>
      </c>
      <c r="V60" s="107">
        <f t="shared" si="98"/>
        <v>7676.2</v>
      </c>
      <c r="X60" s="109" t="s">
        <v>122</v>
      </c>
      <c r="Y60" s="106">
        <f t="shared" si="99"/>
        <v>7855.5119999999997</v>
      </c>
      <c r="Z60" s="113">
        <f t="shared" si="81"/>
        <v>6070.5119999999997</v>
      </c>
      <c r="AA60" s="107">
        <f t="shared" si="100"/>
        <v>1785</v>
      </c>
      <c r="AB60" s="106">
        <f t="shared" si="101"/>
        <v>11264.2768</v>
      </c>
      <c r="AC60" s="113">
        <f t="shared" si="82"/>
        <v>7099.2768000000005</v>
      </c>
      <c r="AD60" s="107">
        <f t="shared" si="102"/>
        <v>4165</v>
      </c>
      <c r="AE60" s="106">
        <f t="shared" si="103"/>
        <v>15550.2256</v>
      </c>
      <c r="AF60" s="113">
        <f t="shared" si="83"/>
        <v>7874.0255999999999</v>
      </c>
      <c r="AG60" s="107">
        <f t="shared" si="104"/>
        <v>7676.2</v>
      </c>
      <c r="AI60" s="109" t="s">
        <v>122</v>
      </c>
      <c r="AJ60" s="106">
        <f t="shared" si="105"/>
        <v>6641.4096</v>
      </c>
      <c r="AK60" s="113">
        <f t="shared" si="84"/>
        <v>4856.4096</v>
      </c>
      <c r="AL60" s="107">
        <f t="shared" si="106"/>
        <v>1785</v>
      </c>
      <c r="AM60" s="106">
        <f t="shared" si="107"/>
        <v>9844.4214400000001</v>
      </c>
      <c r="AN60" s="113">
        <f t="shared" si="85"/>
        <v>5679.4214400000001</v>
      </c>
      <c r="AO60" s="107">
        <f t="shared" si="108"/>
        <v>4165</v>
      </c>
      <c r="AP60" s="106">
        <f t="shared" si="109"/>
        <v>13975.420480000001</v>
      </c>
      <c r="AQ60" s="113">
        <f t="shared" si="86"/>
        <v>6299.22048</v>
      </c>
      <c r="AR60" s="107">
        <f t="shared" si="110"/>
        <v>7676.2</v>
      </c>
    </row>
    <row r="61" spans="2:44">
      <c r="B61" s="109" t="s">
        <v>123</v>
      </c>
      <c r="C61" s="106">
        <f t="shared" si="87"/>
        <v>13167.503999999999</v>
      </c>
      <c r="D61" s="113">
        <f t="shared" si="75"/>
        <v>11382.503999999999</v>
      </c>
      <c r="E61" s="107">
        <f t="shared" si="88"/>
        <v>1785</v>
      </c>
      <c r="F61" s="106">
        <f t="shared" si="89"/>
        <v>17476.144</v>
      </c>
      <c r="G61" s="113">
        <f t="shared" si="76"/>
        <v>13311.143999999998</v>
      </c>
      <c r="H61" s="107">
        <f t="shared" si="90"/>
        <v>4165</v>
      </c>
      <c r="I61" s="106">
        <f t="shared" si="91"/>
        <v>23053.603999999999</v>
      </c>
      <c r="J61" s="113">
        <f t="shared" si="77"/>
        <v>14763.503999999999</v>
      </c>
      <c r="K61" s="107">
        <f t="shared" si="92"/>
        <v>8290.1</v>
      </c>
      <c r="M61" s="109" t="s">
        <v>123</v>
      </c>
      <c r="N61" s="106">
        <f t="shared" si="93"/>
        <v>10891.003199999999</v>
      </c>
      <c r="O61" s="113">
        <f t="shared" si="78"/>
        <v>9106.0031999999992</v>
      </c>
      <c r="P61" s="107">
        <f t="shared" si="94"/>
        <v>1785</v>
      </c>
      <c r="Q61" s="106">
        <f t="shared" si="95"/>
        <v>14813.915199999999</v>
      </c>
      <c r="R61" s="113">
        <f t="shared" si="79"/>
        <v>10648.915199999999</v>
      </c>
      <c r="S61" s="107">
        <f t="shared" si="96"/>
        <v>4165</v>
      </c>
      <c r="T61" s="106">
        <f t="shared" si="97"/>
        <v>20100.903200000001</v>
      </c>
      <c r="U61" s="113">
        <f t="shared" si="80"/>
        <v>11810.803199999998</v>
      </c>
      <c r="V61" s="107">
        <f t="shared" si="98"/>
        <v>8290.1</v>
      </c>
      <c r="X61" s="109" t="s">
        <v>123</v>
      </c>
      <c r="Y61" s="106">
        <f t="shared" si="99"/>
        <v>10891.003199999999</v>
      </c>
      <c r="Z61" s="113">
        <f t="shared" si="81"/>
        <v>9106.0031999999992</v>
      </c>
      <c r="AA61" s="107">
        <f t="shared" si="100"/>
        <v>1785</v>
      </c>
      <c r="AB61" s="106">
        <f t="shared" si="101"/>
        <v>14813.915199999999</v>
      </c>
      <c r="AC61" s="113">
        <f t="shared" si="82"/>
        <v>10648.915199999999</v>
      </c>
      <c r="AD61" s="107">
        <f t="shared" si="102"/>
        <v>4165</v>
      </c>
      <c r="AE61" s="106">
        <f t="shared" si="103"/>
        <v>20100.903200000001</v>
      </c>
      <c r="AF61" s="113">
        <f t="shared" si="83"/>
        <v>11810.803199999998</v>
      </c>
      <c r="AG61" s="107">
        <f t="shared" si="104"/>
        <v>8290.1</v>
      </c>
      <c r="AI61" s="109" t="s">
        <v>123</v>
      </c>
      <c r="AJ61" s="106">
        <f t="shared" si="105"/>
        <v>9069.8025600000001</v>
      </c>
      <c r="AK61" s="113">
        <f t="shared" si="84"/>
        <v>7284.8025600000001</v>
      </c>
      <c r="AL61" s="107">
        <f t="shared" si="106"/>
        <v>1785</v>
      </c>
      <c r="AM61" s="106">
        <f t="shared" si="107"/>
        <v>12684.132160000001</v>
      </c>
      <c r="AN61" s="113">
        <f t="shared" si="85"/>
        <v>8519.132160000001</v>
      </c>
      <c r="AO61" s="107">
        <f t="shared" si="108"/>
        <v>4165</v>
      </c>
      <c r="AP61" s="106">
        <f t="shared" si="109"/>
        <v>17738.742559999999</v>
      </c>
      <c r="AQ61" s="113">
        <f t="shared" si="86"/>
        <v>9448.6425600000002</v>
      </c>
      <c r="AR61" s="107">
        <f t="shared" si="110"/>
        <v>8290.1</v>
      </c>
    </row>
    <row r="62" spans="2:44">
      <c r="B62" s="109" t="s">
        <v>124</v>
      </c>
      <c r="C62" s="106">
        <f t="shared" si="87"/>
        <v>16961.28</v>
      </c>
      <c r="D62" s="113">
        <f t="shared" si="75"/>
        <v>15176.279999999999</v>
      </c>
      <c r="E62" s="107">
        <f t="shared" si="88"/>
        <v>1785</v>
      </c>
      <c r="F62" s="106">
        <f t="shared" si="89"/>
        <v>21912.603999999999</v>
      </c>
      <c r="G62" s="113">
        <f t="shared" si="76"/>
        <v>17747.603999999999</v>
      </c>
      <c r="H62" s="107">
        <f t="shared" si="90"/>
        <v>4165</v>
      </c>
      <c r="I62" s="106">
        <f t="shared" si="91"/>
        <v>28355.964</v>
      </c>
      <c r="J62" s="113">
        <f t="shared" si="77"/>
        <v>19685.063999999998</v>
      </c>
      <c r="K62" s="107">
        <f t="shared" si="92"/>
        <v>8670.9</v>
      </c>
      <c r="M62" s="109" t="s">
        <v>124</v>
      </c>
      <c r="N62" s="106">
        <f t="shared" si="93"/>
        <v>13926.023999999999</v>
      </c>
      <c r="O62" s="113">
        <f t="shared" si="78"/>
        <v>12141.023999999999</v>
      </c>
      <c r="P62" s="107">
        <f t="shared" si="94"/>
        <v>1785</v>
      </c>
      <c r="Q62" s="106">
        <f t="shared" si="95"/>
        <v>18363.083200000001</v>
      </c>
      <c r="R62" s="113">
        <f t="shared" si="79"/>
        <v>14198.083199999999</v>
      </c>
      <c r="S62" s="107">
        <f t="shared" si="96"/>
        <v>4165</v>
      </c>
      <c r="T62" s="106">
        <f t="shared" si="97"/>
        <v>24418.9512</v>
      </c>
      <c r="U62" s="113">
        <f t="shared" si="80"/>
        <v>15748.0512</v>
      </c>
      <c r="V62" s="107">
        <f t="shared" si="98"/>
        <v>8670.9</v>
      </c>
      <c r="X62" s="109" t="s">
        <v>124</v>
      </c>
      <c r="Y62" s="106">
        <f t="shared" si="99"/>
        <v>13926.023999999999</v>
      </c>
      <c r="Z62" s="113">
        <f t="shared" si="81"/>
        <v>12141.023999999999</v>
      </c>
      <c r="AA62" s="107">
        <f t="shared" si="100"/>
        <v>1785</v>
      </c>
      <c r="AB62" s="106">
        <f t="shared" si="101"/>
        <v>18363.083200000001</v>
      </c>
      <c r="AC62" s="113">
        <f t="shared" si="82"/>
        <v>14198.083199999999</v>
      </c>
      <c r="AD62" s="107">
        <f t="shared" si="102"/>
        <v>4165</v>
      </c>
      <c r="AE62" s="106">
        <f t="shared" si="103"/>
        <v>24418.9512</v>
      </c>
      <c r="AF62" s="113">
        <f t="shared" si="83"/>
        <v>15748.0512</v>
      </c>
      <c r="AG62" s="107">
        <f t="shared" si="104"/>
        <v>8670.9</v>
      </c>
      <c r="AI62" s="109" t="s">
        <v>124</v>
      </c>
      <c r="AJ62" s="106">
        <f t="shared" si="105"/>
        <v>11497.8192</v>
      </c>
      <c r="AK62" s="113">
        <f t="shared" si="84"/>
        <v>9712.8191999999999</v>
      </c>
      <c r="AL62" s="107">
        <f t="shared" si="106"/>
        <v>1785</v>
      </c>
      <c r="AM62" s="106">
        <f t="shared" si="107"/>
        <v>15523.466560000001</v>
      </c>
      <c r="AN62" s="113">
        <f t="shared" si="85"/>
        <v>11358.466560000001</v>
      </c>
      <c r="AO62" s="107">
        <f t="shared" si="108"/>
        <v>4165</v>
      </c>
      <c r="AP62" s="106">
        <f t="shared" si="109"/>
        <v>21269.340960000001</v>
      </c>
      <c r="AQ62" s="113">
        <f t="shared" si="86"/>
        <v>12598.44096</v>
      </c>
      <c r="AR62" s="107">
        <f t="shared" si="110"/>
        <v>8670.9</v>
      </c>
    </row>
    <row r="63" spans="2:44">
      <c r="B63" s="109" t="s">
        <v>125</v>
      </c>
      <c r="C63" s="106">
        <f t="shared" si="87"/>
        <v>22652.531999999999</v>
      </c>
      <c r="D63" s="113">
        <f t="shared" si="75"/>
        <v>20867.531999999999</v>
      </c>
      <c r="E63" s="107">
        <f t="shared" si="88"/>
        <v>1785</v>
      </c>
      <c r="F63" s="106">
        <f t="shared" si="89"/>
        <v>28568.175999999996</v>
      </c>
      <c r="G63" s="113">
        <f t="shared" si="76"/>
        <v>24403.175999999996</v>
      </c>
      <c r="H63" s="107">
        <f t="shared" si="90"/>
        <v>4165</v>
      </c>
      <c r="I63" s="106">
        <f t="shared" si="91"/>
        <v>35737.127999999997</v>
      </c>
      <c r="J63" s="113">
        <f t="shared" si="77"/>
        <v>27066.227999999996</v>
      </c>
      <c r="K63" s="107">
        <f t="shared" si="92"/>
        <v>8670.9</v>
      </c>
      <c r="M63" s="109" t="s">
        <v>125</v>
      </c>
      <c r="N63" s="106">
        <f t="shared" si="93"/>
        <v>18479.025600000001</v>
      </c>
      <c r="O63" s="113">
        <f t="shared" si="78"/>
        <v>16694.025600000001</v>
      </c>
      <c r="P63" s="107">
        <f t="shared" si="94"/>
        <v>1785</v>
      </c>
      <c r="Q63" s="106">
        <f t="shared" si="95"/>
        <v>23687.540799999999</v>
      </c>
      <c r="R63" s="113">
        <f t="shared" si="79"/>
        <v>19522.540799999999</v>
      </c>
      <c r="S63" s="107">
        <f t="shared" si="96"/>
        <v>4165</v>
      </c>
      <c r="T63" s="106">
        <f t="shared" si="97"/>
        <v>30323.882400000002</v>
      </c>
      <c r="U63" s="113">
        <f t="shared" si="80"/>
        <v>21652.982400000001</v>
      </c>
      <c r="V63" s="107">
        <f t="shared" si="98"/>
        <v>8670.9</v>
      </c>
      <c r="X63" s="109" t="s">
        <v>125</v>
      </c>
      <c r="Y63" s="106">
        <f t="shared" si="99"/>
        <v>18479.025600000001</v>
      </c>
      <c r="Z63" s="113">
        <f t="shared" si="81"/>
        <v>16694.025600000001</v>
      </c>
      <c r="AA63" s="107">
        <f t="shared" si="100"/>
        <v>1785</v>
      </c>
      <c r="AB63" s="106">
        <f t="shared" si="101"/>
        <v>23687.540799999999</v>
      </c>
      <c r="AC63" s="113">
        <f t="shared" si="82"/>
        <v>19522.540799999999</v>
      </c>
      <c r="AD63" s="107">
        <f t="shared" si="102"/>
        <v>4165</v>
      </c>
      <c r="AE63" s="106">
        <f t="shared" si="103"/>
        <v>30323.882400000002</v>
      </c>
      <c r="AF63" s="113">
        <f t="shared" si="83"/>
        <v>21652.982400000001</v>
      </c>
      <c r="AG63" s="107">
        <f t="shared" si="104"/>
        <v>8670.9</v>
      </c>
      <c r="AI63" s="109" t="s">
        <v>125</v>
      </c>
      <c r="AJ63" s="106">
        <f t="shared" si="105"/>
        <v>15140.22048</v>
      </c>
      <c r="AK63" s="113">
        <f t="shared" si="84"/>
        <v>13355.22048</v>
      </c>
      <c r="AL63" s="107">
        <f t="shared" si="106"/>
        <v>1785</v>
      </c>
      <c r="AM63" s="106">
        <f t="shared" si="107"/>
        <v>19783.032639999998</v>
      </c>
      <c r="AN63" s="113">
        <f t="shared" si="85"/>
        <v>15618.032639999999</v>
      </c>
      <c r="AO63" s="107">
        <f t="shared" si="108"/>
        <v>4165</v>
      </c>
      <c r="AP63" s="106">
        <f t="shared" si="109"/>
        <v>25993.285920000002</v>
      </c>
      <c r="AQ63" s="113">
        <f t="shared" si="86"/>
        <v>17322.385920000001</v>
      </c>
      <c r="AR63" s="107">
        <f t="shared" si="110"/>
        <v>8670.9</v>
      </c>
    </row>
    <row r="65" spans="2:44">
      <c r="C65" s="108">
        <f>SUM(C71:C84)</f>
        <v>90190.625</v>
      </c>
      <c r="D65" s="108">
        <f t="shared" ref="D65:K65" si="111">SUM(D71:D84)</f>
        <v>70463.924999999988</v>
      </c>
      <c r="E65" s="108">
        <f t="shared" si="111"/>
        <v>19726.7</v>
      </c>
      <c r="F65" s="108">
        <f t="shared" si="111"/>
        <v>114448.03999999998</v>
      </c>
      <c r="G65" s="108">
        <f t="shared" si="111"/>
        <v>76908.439999999988</v>
      </c>
      <c r="H65" s="108">
        <f t="shared" si="111"/>
        <v>37539.599999999999</v>
      </c>
      <c r="I65" s="108">
        <f t="shared" si="111"/>
        <v>156490.24999999997</v>
      </c>
      <c r="J65" s="108">
        <f t="shared" si="111"/>
        <v>85301.65</v>
      </c>
      <c r="K65" s="108">
        <f t="shared" si="111"/>
        <v>71188.599999999991</v>
      </c>
      <c r="N65" s="108">
        <f>SUM(N71:N84)</f>
        <v>76097.840000000011</v>
      </c>
      <c r="O65" s="108">
        <f t="shared" ref="O65:V65" si="112">SUM(O71:O84)</f>
        <v>56371.14</v>
      </c>
      <c r="P65" s="108">
        <f t="shared" si="112"/>
        <v>19726.7</v>
      </c>
      <c r="Q65" s="108">
        <f t="shared" si="112"/>
        <v>99066.351999999984</v>
      </c>
      <c r="R65" s="108">
        <f t="shared" si="112"/>
        <v>61526.751999999993</v>
      </c>
      <c r="S65" s="108">
        <f t="shared" si="112"/>
        <v>37539.599999999999</v>
      </c>
      <c r="T65" s="108">
        <f t="shared" si="112"/>
        <v>139429.91999999998</v>
      </c>
      <c r="U65" s="108">
        <f t="shared" si="112"/>
        <v>68241.320000000007</v>
      </c>
      <c r="V65" s="108">
        <f t="shared" si="112"/>
        <v>71188.599999999991</v>
      </c>
      <c r="Y65" s="108">
        <f>SUM(Y71:Y84)</f>
        <v>76097.840000000011</v>
      </c>
      <c r="Z65" s="108">
        <f t="shared" ref="Z65:AG65" si="113">SUM(Z71:Z84)</f>
        <v>56371.14</v>
      </c>
      <c r="AA65" s="108">
        <f t="shared" si="113"/>
        <v>19726.7</v>
      </c>
      <c r="AB65" s="108">
        <f t="shared" si="113"/>
        <v>99066.351999999984</v>
      </c>
      <c r="AC65" s="108">
        <f t="shared" si="113"/>
        <v>61526.751999999993</v>
      </c>
      <c r="AD65" s="108">
        <f t="shared" si="113"/>
        <v>37539.599999999999</v>
      </c>
      <c r="AE65" s="108">
        <f t="shared" si="113"/>
        <v>139429.91999999998</v>
      </c>
      <c r="AF65" s="108">
        <f t="shared" si="113"/>
        <v>68241.320000000007</v>
      </c>
      <c r="AG65" s="108">
        <f t="shared" si="113"/>
        <v>71188.599999999991</v>
      </c>
      <c r="AJ65" s="108">
        <f>SUM(AJ71:AJ84)</f>
        <v>64823.612000000008</v>
      </c>
      <c r="AK65" s="108">
        <f t="shared" ref="AK65:AR65" si="114">SUM(AK71:AK84)</f>
        <v>45096.911999999997</v>
      </c>
      <c r="AL65" s="108">
        <f t="shared" si="114"/>
        <v>19726.7</v>
      </c>
      <c r="AM65" s="108">
        <f t="shared" si="114"/>
        <v>86761.001599999989</v>
      </c>
      <c r="AN65" s="108">
        <f t="shared" si="114"/>
        <v>49221.401599999997</v>
      </c>
      <c r="AO65" s="108">
        <f t="shared" si="114"/>
        <v>37539.599999999999</v>
      </c>
      <c r="AP65" s="108">
        <f t="shared" si="114"/>
        <v>125781.656</v>
      </c>
      <c r="AQ65" s="108">
        <f t="shared" si="114"/>
        <v>54593.056000000004</v>
      </c>
      <c r="AR65" s="108">
        <f t="shared" si="114"/>
        <v>71188.599999999991</v>
      </c>
    </row>
    <row r="66" spans="2:44">
      <c r="B66" s="135" t="s">
        <v>191</v>
      </c>
      <c r="C66" s="244" t="s">
        <v>3</v>
      </c>
      <c r="D66" s="244"/>
      <c r="E66" s="244"/>
      <c r="F66" s="244" t="s">
        <v>5</v>
      </c>
      <c r="G66" s="244"/>
      <c r="H66" s="244"/>
      <c r="I66" s="244" t="s">
        <v>6</v>
      </c>
      <c r="J66" s="244"/>
      <c r="K66" s="244"/>
      <c r="M66" s="135" t="s">
        <v>192</v>
      </c>
      <c r="N66" s="244" t="s">
        <v>3</v>
      </c>
      <c r="O66" s="244"/>
      <c r="P66" s="244"/>
      <c r="Q66" s="244" t="s">
        <v>5</v>
      </c>
      <c r="R66" s="244"/>
      <c r="S66" s="244"/>
      <c r="T66" s="244" t="s">
        <v>6</v>
      </c>
      <c r="U66" s="244"/>
      <c r="V66" s="244"/>
      <c r="X66" s="135" t="s">
        <v>193</v>
      </c>
      <c r="Y66" s="244" t="s">
        <v>3</v>
      </c>
      <c r="Z66" s="244"/>
      <c r="AA66" s="244"/>
      <c r="AB66" s="244" t="s">
        <v>5</v>
      </c>
      <c r="AC66" s="244"/>
      <c r="AD66" s="244"/>
      <c r="AE66" s="244" t="s">
        <v>6</v>
      </c>
      <c r="AF66" s="244"/>
      <c r="AG66" s="244"/>
      <c r="AI66" s="135" t="s">
        <v>194</v>
      </c>
      <c r="AJ66" s="244" t="s">
        <v>3</v>
      </c>
      <c r="AK66" s="244"/>
      <c r="AL66" s="244"/>
      <c r="AM66" s="244" t="s">
        <v>5</v>
      </c>
      <c r="AN66" s="244"/>
      <c r="AO66" s="244"/>
      <c r="AP66" s="244" t="s">
        <v>6</v>
      </c>
      <c r="AQ66" s="244"/>
      <c r="AR66" s="244"/>
    </row>
    <row r="67" spans="2:44">
      <c r="B67" s="2"/>
      <c r="C67" s="2"/>
      <c r="D67" s="114">
        <f>Premium!$C$115</f>
        <v>0.25</v>
      </c>
      <c r="E67" s="2"/>
      <c r="F67" s="2"/>
      <c r="G67" s="114">
        <f>Premium!$D$115</f>
        <v>0.3</v>
      </c>
      <c r="H67" s="2"/>
      <c r="I67" s="2"/>
      <c r="J67" s="114">
        <f>Premium!$E$115</f>
        <v>0.3</v>
      </c>
      <c r="K67" s="2"/>
      <c r="L67" s="2"/>
      <c r="M67" s="2"/>
      <c r="N67" s="2"/>
      <c r="O67" s="114">
        <f>Premium!$C$115</f>
        <v>0.25</v>
      </c>
      <c r="P67" s="2"/>
      <c r="Q67" s="2"/>
      <c r="R67" s="114">
        <f>Premium!$D$115</f>
        <v>0.3</v>
      </c>
      <c r="S67" s="2"/>
      <c r="T67" s="2"/>
      <c r="U67" s="114">
        <f>Premium!$E$115</f>
        <v>0.3</v>
      </c>
      <c r="V67" s="2"/>
      <c r="Y67" s="2"/>
      <c r="Z67" s="114">
        <f>Premium!$C$115</f>
        <v>0.25</v>
      </c>
      <c r="AA67" s="2"/>
      <c r="AB67" s="2"/>
      <c r="AC67" s="114">
        <f>Premium!$D$115</f>
        <v>0.3</v>
      </c>
      <c r="AD67" s="2"/>
      <c r="AE67" s="2"/>
      <c r="AF67" s="114">
        <f>Premium!$E$115</f>
        <v>0.3</v>
      </c>
      <c r="AG67" s="2"/>
      <c r="AH67" s="2"/>
      <c r="AJ67" s="2"/>
      <c r="AK67" s="114">
        <f>Premium!$C$115</f>
        <v>0.25</v>
      </c>
      <c r="AL67" s="2"/>
      <c r="AM67" s="2"/>
      <c r="AN67" s="114">
        <f>Premium!$D$115</f>
        <v>0.3</v>
      </c>
      <c r="AO67" s="2"/>
      <c r="AP67" s="2"/>
      <c r="AQ67" s="114">
        <f>Premium!$E$115</f>
        <v>0.3</v>
      </c>
      <c r="AR67" s="2"/>
    </row>
    <row r="68" spans="2:44">
      <c r="B68" s="104" t="s">
        <v>21</v>
      </c>
      <c r="C68" s="238">
        <v>5000</v>
      </c>
      <c r="D68" s="239"/>
      <c r="E68" s="240"/>
      <c r="F68" s="238">
        <v>5000</v>
      </c>
      <c r="G68" s="239"/>
      <c r="H68" s="240"/>
      <c r="I68" s="238">
        <v>5000</v>
      </c>
      <c r="J68" s="239"/>
      <c r="K68" s="240"/>
      <c r="N68" s="238">
        <v>5000</v>
      </c>
      <c r="O68" s="239"/>
      <c r="P68" s="240"/>
      <c r="Q68" s="238">
        <v>5000</v>
      </c>
      <c r="R68" s="239"/>
      <c r="S68" s="240"/>
      <c r="T68" s="238">
        <v>5000</v>
      </c>
      <c r="U68" s="239"/>
      <c r="V68" s="240"/>
      <c r="Y68" s="238">
        <v>5000</v>
      </c>
      <c r="Z68" s="239"/>
      <c r="AA68" s="240"/>
      <c r="AB68" s="238">
        <v>5000</v>
      </c>
      <c r="AC68" s="239"/>
      <c r="AD68" s="240"/>
      <c r="AE68" s="238">
        <v>5000</v>
      </c>
      <c r="AF68" s="239"/>
      <c r="AG68" s="240"/>
      <c r="AJ68" s="238">
        <v>5000</v>
      </c>
      <c r="AK68" s="239"/>
      <c r="AL68" s="240"/>
      <c r="AM68" s="238">
        <v>5000</v>
      </c>
      <c r="AN68" s="239"/>
      <c r="AO68" s="240"/>
      <c r="AP68" s="238">
        <v>5000</v>
      </c>
      <c r="AQ68" s="239"/>
      <c r="AR68" s="240"/>
    </row>
    <row r="69" spans="2:44">
      <c r="B69" s="104"/>
      <c r="C69" s="238" t="s">
        <v>136</v>
      </c>
      <c r="D69" s="239"/>
      <c r="E69" s="240"/>
      <c r="F69" s="238" t="s">
        <v>136</v>
      </c>
      <c r="G69" s="239"/>
      <c r="H69" s="240"/>
      <c r="I69" s="238" t="s">
        <v>136</v>
      </c>
      <c r="J69" s="239"/>
      <c r="K69" s="240"/>
      <c r="N69" s="241" t="s">
        <v>137</v>
      </c>
      <c r="O69" s="242"/>
      <c r="P69" s="243"/>
      <c r="Q69" s="241" t="s">
        <v>137</v>
      </c>
      <c r="R69" s="242"/>
      <c r="S69" s="243"/>
      <c r="T69" s="241" t="s">
        <v>137</v>
      </c>
      <c r="U69" s="242"/>
      <c r="V69" s="243"/>
      <c r="Y69" s="251" t="s">
        <v>156</v>
      </c>
      <c r="Z69" s="252"/>
      <c r="AA69" s="253"/>
      <c r="AB69" s="251" t="s">
        <v>156</v>
      </c>
      <c r="AC69" s="252"/>
      <c r="AD69" s="253"/>
      <c r="AE69" s="251" t="s">
        <v>156</v>
      </c>
      <c r="AF69" s="252"/>
      <c r="AG69" s="253"/>
      <c r="AJ69" s="241" t="s">
        <v>157</v>
      </c>
      <c r="AK69" s="242"/>
      <c r="AL69" s="243"/>
      <c r="AM69" s="241" t="s">
        <v>157</v>
      </c>
      <c r="AN69" s="242"/>
      <c r="AO69" s="243"/>
      <c r="AP69" s="241" t="s">
        <v>157</v>
      </c>
      <c r="AQ69" s="242"/>
      <c r="AR69" s="243"/>
    </row>
    <row r="70" spans="2:44">
      <c r="B70" s="104"/>
      <c r="C70" s="105" t="s">
        <v>32</v>
      </c>
      <c r="D70" s="105" t="s">
        <v>138</v>
      </c>
      <c r="E70" s="105" t="s">
        <v>139</v>
      </c>
      <c r="F70" s="105" t="s">
        <v>32</v>
      </c>
      <c r="G70" s="105" t="s">
        <v>138</v>
      </c>
      <c r="H70" s="105" t="s">
        <v>139</v>
      </c>
      <c r="I70" s="105" t="s">
        <v>32</v>
      </c>
      <c r="J70" s="105" t="s">
        <v>138</v>
      </c>
      <c r="K70" s="105" t="s">
        <v>139</v>
      </c>
      <c r="N70" s="105" t="s">
        <v>32</v>
      </c>
      <c r="O70" s="105" t="s">
        <v>138</v>
      </c>
      <c r="P70" s="105" t="s">
        <v>139</v>
      </c>
      <c r="Q70" s="105" t="s">
        <v>32</v>
      </c>
      <c r="R70" s="105" t="s">
        <v>138</v>
      </c>
      <c r="S70" s="105" t="s">
        <v>139</v>
      </c>
      <c r="T70" s="105" t="s">
        <v>32</v>
      </c>
      <c r="U70" s="105" t="s">
        <v>138</v>
      </c>
      <c r="V70" s="105" t="s">
        <v>139</v>
      </c>
      <c r="Y70" s="105" t="s">
        <v>32</v>
      </c>
      <c r="Z70" s="105" t="s">
        <v>138</v>
      </c>
      <c r="AA70" s="105" t="s">
        <v>139</v>
      </c>
      <c r="AB70" s="105" t="s">
        <v>32</v>
      </c>
      <c r="AC70" s="105" t="s">
        <v>138</v>
      </c>
      <c r="AD70" s="105" t="s">
        <v>139</v>
      </c>
      <c r="AE70" s="105" t="s">
        <v>32</v>
      </c>
      <c r="AF70" s="105" t="s">
        <v>138</v>
      </c>
      <c r="AG70" s="105" t="s">
        <v>139</v>
      </c>
      <c r="AJ70" s="105" t="s">
        <v>32</v>
      </c>
      <c r="AK70" s="105" t="s">
        <v>138</v>
      </c>
      <c r="AL70" s="105" t="s">
        <v>139</v>
      </c>
      <c r="AM70" s="105" t="s">
        <v>32</v>
      </c>
      <c r="AN70" s="105" t="s">
        <v>138</v>
      </c>
      <c r="AO70" s="105" t="s">
        <v>139</v>
      </c>
      <c r="AP70" s="105" t="s">
        <v>32</v>
      </c>
      <c r="AQ70" s="105" t="s">
        <v>138</v>
      </c>
      <c r="AR70" s="105" t="s">
        <v>139</v>
      </c>
    </row>
    <row r="71" spans="2:44">
      <c r="B71" s="109" t="s">
        <v>112</v>
      </c>
      <c r="C71" s="106">
        <f>SUM(D71:E71)</f>
        <v>1931.2999999999997</v>
      </c>
      <c r="D71" s="113">
        <f t="shared" ref="D71:D84" si="115">D8*(1-D$67)</f>
        <v>1016.3999999999999</v>
      </c>
      <c r="E71" s="107">
        <f>E8</f>
        <v>914.9</v>
      </c>
      <c r="F71" s="106">
        <f>SUM(G71:H71)</f>
        <v>2477.8599999999997</v>
      </c>
      <c r="G71" s="113">
        <f t="shared" ref="G71:G84" si="116">G8*(1-G$67)</f>
        <v>1109.3599999999999</v>
      </c>
      <c r="H71" s="107">
        <f>H8</f>
        <v>1368.5</v>
      </c>
      <c r="I71" s="106">
        <f>SUM(J71:K71)</f>
        <v>3615.99</v>
      </c>
      <c r="J71" s="113">
        <f t="shared" ref="J71:J84" si="117">J8*(1-J$67)</f>
        <v>1230.3899999999999</v>
      </c>
      <c r="K71" s="107">
        <f>K8</f>
        <v>2385.6</v>
      </c>
      <c r="M71" s="109" t="s">
        <v>112</v>
      </c>
      <c r="N71" s="106">
        <f>SUM(O71:P71)</f>
        <v>1728.02</v>
      </c>
      <c r="O71" s="113">
        <f t="shared" ref="O71:O84" si="118">O8*(1-O$67)</f>
        <v>813.11999999999989</v>
      </c>
      <c r="P71" s="107">
        <f>P8</f>
        <v>914.9</v>
      </c>
      <c r="Q71" s="106">
        <f>SUM(R71:S71)</f>
        <v>2255.9880000000003</v>
      </c>
      <c r="R71" s="113">
        <f t="shared" ref="R71:R84" si="119">R8*(1-R$67)</f>
        <v>887.48800000000006</v>
      </c>
      <c r="S71" s="107">
        <f>S8</f>
        <v>1368.5</v>
      </c>
      <c r="T71" s="106">
        <f>SUM(U71:V71)</f>
        <v>3369.9119999999998</v>
      </c>
      <c r="U71" s="113">
        <f t="shared" ref="U71:U84" si="120">U8*(1-U$67)</f>
        <v>984.31199999999978</v>
      </c>
      <c r="V71" s="107">
        <f>V8</f>
        <v>2385.6</v>
      </c>
      <c r="X71" s="109" t="s">
        <v>112</v>
      </c>
      <c r="Y71" s="106">
        <f>SUM(Z71:AA71)</f>
        <v>1728.02</v>
      </c>
      <c r="Z71" s="113">
        <f t="shared" ref="Z71:Z84" si="121">Z8*(1-Z$67)</f>
        <v>813.11999999999989</v>
      </c>
      <c r="AA71" s="107">
        <f>AA8</f>
        <v>914.9</v>
      </c>
      <c r="AB71" s="106">
        <f>SUM(AC71:AD71)</f>
        <v>2255.9880000000003</v>
      </c>
      <c r="AC71" s="113">
        <f t="shared" ref="AC71:AC84" si="122">AC8*(1-AC$67)</f>
        <v>887.48800000000006</v>
      </c>
      <c r="AD71" s="107">
        <f>AD8</f>
        <v>1368.5</v>
      </c>
      <c r="AE71" s="106">
        <f>SUM(AF71:AG71)</f>
        <v>3369.9119999999998</v>
      </c>
      <c r="AF71" s="113">
        <f t="shared" ref="AF71:AF84" si="123">AF8*(1-AF$67)</f>
        <v>984.31199999999978</v>
      </c>
      <c r="AG71" s="107">
        <f>AG8</f>
        <v>2385.6</v>
      </c>
      <c r="AI71" s="109" t="s">
        <v>112</v>
      </c>
      <c r="AJ71" s="106">
        <f>SUM(AK71:AL71)</f>
        <v>1565.396</v>
      </c>
      <c r="AK71" s="113">
        <f t="shared" ref="AK71:AK84" si="124">AK8*(1-AK$67)</f>
        <v>650.49599999999998</v>
      </c>
      <c r="AL71" s="107">
        <f>AL8</f>
        <v>914.9</v>
      </c>
      <c r="AM71" s="106">
        <f>SUM(AN71:AO71)</f>
        <v>2078.4904000000001</v>
      </c>
      <c r="AN71" s="113">
        <f t="shared" ref="AN71:AN84" si="125">AN8*(1-AN$67)</f>
        <v>709.99040000000002</v>
      </c>
      <c r="AO71" s="107">
        <f>AO8</f>
        <v>1368.5</v>
      </c>
      <c r="AP71" s="106">
        <f>SUM(AQ71:AR71)</f>
        <v>3173.0495999999998</v>
      </c>
      <c r="AQ71" s="113">
        <f t="shared" ref="AQ71:AQ84" si="126">AQ8*(1-AQ$67)</f>
        <v>787.44959999999992</v>
      </c>
      <c r="AR71" s="107">
        <f>AR8</f>
        <v>2385.6</v>
      </c>
    </row>
    <row r="72" spans="2:44">
      <c r="B72" s="109" t="s">
        <v>113</v>
      </c>
      <c r="C72" s="106">
        <f t="shared" ref="C72:C84" si="127">SUM(D72:E72)</f>
        <v>1768.8999999999999</v>
      </c>
      <c r="D72" s="113">
        <f t="shared" si="115"/>
        <v>982.8</v>
      </c>
      <c r="E72" s="107">
        <f t="shared" ref="E72:E84" si="128">E9</f>
        <v>786.09999999999991</v>
      </c>
      <c r="F72" s="106">
        <f t="shared" ref="F72:F84" si="129">SUM(G72:H72)</f>
        <v>2402.6099999999997</v>
      </c>
      <c r="G72" s="113">
        <f t="shared" si="116"/>
        <v>1072.6099999999999</v>
      </c>
      <c r="H72" s="107">
        <f t="shared" ref="H72:H84" si="130">H9</f>
        <v>1330</v>
      </c>
      <c r="I72" s="106">
        <f t="shared" ref="I72:I84" si="131">SUM(J72:K72)</f>
        <v>3584.4199999999996</v>
      </c>
      <c r="J72" s="113">
        <f t="shared" si="117"/>
        <v>1189.7199999999998</v>
      </c>
      <c r="K72" s="107">
        <f t="shared" ref="K72:K84" si="132">K9</f>
        <v>2394.6999999999998</v>
      </c>
      <c r="M72" s="109" t="s">
        <v>113</v>
      </c>
      <c r="N72" s="106">
        <f t="shared" ref="N72:N84" si="133">SUM(O72:P72)</f>
        <v>1572.34</v>
      </c>
      <c r="O72" s="113">
        <f t="shared" si="118"/>
        <v>786.24</v>
      </c>
      <c r="P72" s="107">
        <f t="shared" ref="P72:P84" si="134">P9</f>
        <v>786.09999999999991</v>
      </c>
      <c r="Q72" s="106">
        <f t="shared" ref="Q72:Q84" si="135">SUM(R72:S72)</f>
        <v>2188.0879999999997</v>
      </c>
      <c r="R72" s="113">
        <f t="shared" si="119"/>
        <v>858.08799999999985</v>
      </c>
      <c r="S72" s="107">
        <f t="shared" ref="S72:S84" si="136">S9</f>
        <v>1330</v>
      </c>
      <c r="T72" s="106">
        <f t="shared" ref="T72:T84" si="137">SUM(U72:V72)</f>
        <v>3346.4759999999997</v>
      </c>
      <c r="U72" s="113">
        <f t="shared" si="120"/>
        <v>951.77599999999995</v>
      </c>
      <c r="V72" s="107">
        <f t="shared" ref="V72:V84" si="138">V9</f>
        <v>2394.6999999999998</v>
      </c>
      <c r="X72" s="109" t="s">
        <v>113</v>
      </c>
      <c r="Y72" s="106">
        <f t="shared" ref="Y72:Y84" si="139">SUM(Z72:AA72)</f>
        <v>1572.34</v>
      </c>
      <c r="Z72" s="113">
        <f t="shared" si="121"/>
        <v>786.24</v>
      </c>
      <c r="AA72" s="107">
        <f t="shared" ref="AA72:AA84" si="140">AA9</f>
        <v>786.09999999999991</v>
      </c>
      <c r="AB72" s="106">
        <f t="shared" ref="AB72:AB84" si="141">SUM(AC72:AD72)</f>
        <v>2188.0879999999997</v>
      </c>
      <c r="AC72" s="113">
        <f t="shared" si="122"/>
        <v>858.08799999999985</v>
      </c>
      <c r="AD72" s="107">
        <f t="shared" ref="AD72:AD84" si="142">AD9</f>
        <v>1330</v>
      </c>
      <c r="AE72" s="106">
        <f t="shared" ref="AE72:AE84" si="143">SUM(AF72:AG72)</f>
        <v>3346.4759999999997</v>
      </c>
      <c r="AF72" s="113">
        <f t="shared" si="123"/>
        <v>951.77599999999995</v>
      </c>
      <c r="AG72" s="107">
        <f t="shared" ref="AG72:AG84" si="144">AG9</f>
        <v>2394.6999999999998</v>
      </c>
      <c r="AI72" s="109" t="s">
        <v>113</v>
      </c>
      <c r="AJ72" s="106">
        <f t="shared" ref="AJ72:AJ84" si="145">SUM(AK72:AL72)</f>
        <v>1415.0919999999999</v>
      </c>
      <c r="AK72" s="113">
        <f t="shared" si="124"/>
        <v>628.99199999999996</v>
      </c>
      <c r="AL72" s="107">
        <f t="shared" ref="AL72:AL84" si="146">AL9</f>
        <v>786.09999999999991</v>
      </c>
      <c r="AM72" s="106">
        <f t="shared" ref="AM72:AM84" si="147">SUM(AN72:AO72)</f>
        <v>2016.4703999999999</v>
      </c>
      <c r="AN72" s="113">
        <f t="shared" si="125"/>
        <v>686.47039999999993</v>
      </c>
      <c r="AO72" s="107">
        <f t="shared" ref="AO72:AO84" si="148">AO9</f>
        <v>1330</v>
      </c>
      <c r="AP72" s="106">
        <f t="shared" ref="AP72:AP84" si="149">SUM(AQ72:AR72)</f>
        <v>3156.1207999999997</v>
      </c>
      <c r="AQ72" s="113">
        <f t="shared" si="126"/>
        <v>761.4208000000001</v>
      </c>
      <c r="AR72" s="107">
        <f t="shared" ref="AR72:AR84" si="150">AR9</f>
        <v>2394.6999999999998</v>
      </c>
    </row>
    <row r="73" spans="2:44">
      <c r="B73" s="109" t="s">
        <v>114</v>
      </c>
      <c r="C73" s="106">
        <f t="shared" si="127"/>
        <v>2045.0499999999997</v>
      </c>
      <c r="D73" s="113">
        <f t="shared" si="115"/>
        <v>1135.05</v>
      </c>
      <c r="E73" s="107">
        <f t="shared" si="128"/>
        <v>909.99999999999989</v>
      </c>
      <c r="F73" s="106">
        <f t="shared" si="129"/>
        <v>2762.62</v>
      </c>
      <c r="G73" s="113">
        <f t="shared" si="116"/>
        <v>1238.7199999999998</v>
      </c>
      <c r="H73" s="107">
        <f t="shared" si="130"/>
        <v>1523.8999999999999</v>
      </c>
      <c r="I73" s="106">
        <f t="shared" si="131"/>
        <v>4223.66</v>
      </c>
      <c r="J73" s="113">
        <f t="shared" si="117"/>
        <v>1373.9599999999998</v>
      </c>
      <c r="K73" s="107">
        <f t="shared" si="132"/>
        <v>2849.7</v>
      </c>
      <c r="M73" s="109" t="s">
        <v>114</v>
      </c>
      <c r="N73" s="106">
        <f t="shared" si="133"/>
        <v>1818.04</v>
      </c>
      <c r="O73" s="113">
        <f t="shared" si="118"/>
        <v>908.04</v>
      </c>
      <c r="P73" s="107">
        <f t="shared" si="134"/>
        <v>909.99999999999989</v>
      </c>
      <c r="Q73" s="106">
        <f t="shared" si="135"/>
        <v>2514.8759999999997</v>
      </c>
      <c r="R73" s="113">
        <f t="shared" si="119"/>
        <v>990.976</v>
      </c>
      <c r="S73" s="107">
        <f t="shared" si="136"/>
        <v>1523.8999999999999</v>
      </c>
      <c r="T73" s="106">
        <f t="shared" si="137"/>
        <v>3948.8679999999995</v>
      </c>
      <c r="U73" s="113">
        <f t="shared" si="120"/>
        <v>1099.1679999999999</v>
      </c>
      <c r="V73" s="107">
        <f t="shared" si="138"/>
        <v>2849.7</v>
      </c>
      <c r="X73" s="109" t="s">
        <v>114</v>
      </c>
      <c r="Y73" s="106">
        <f t="shared" si="139"/>
        <v>1818.04</v>
      </c>
      <c r="Z73" s="113">
        <f t="shared" si="121"/>
        <v>908.04</v>
      </c>
      <c r="AA73" s="107">
        <f t="shared" si="140"/>
        <v>909.99999999999989</v>
      </c>
      <c r="AB73" s="106">
        <f t="shared" si="141"/>
        <v>2514.8759999999997</v>
      </c>
      <c r="AC73" s="113">
        <f t="shared" si="122"/>
        <v>990.976</v>
      </c>
      <c r="AD73" s="107">
        <f t="shared" si="142"/>
        <v>1523.8999999999999</v>
      </c>
      <c r="AE73" s="106">
        <f t="shared" si="143"/>
        <v>3948.8679999999995</v>
      </c>
      <c r="AF73" s="113">
        <f t="shared" si="123"/>
        <v>1099.1679999999999</v>
      </c>
      <c r="AG73" s="107">
        <f t="shared" si="144"/>
        <v>2849.7</v>
      </c>
      <c r="AI73" s="109" t="s">
        <v>114</v>
      </c>
      <c r="AJ73" s="106">
        <f t="shared" si="145"/>
        <v>1636.4319999999998</v>
      </c>
      <c r="AK73" s="113">
        <f t="shared" si="124"/>
        <v>726.43200000000002</v>
      </c>
      <c r="AL73" s="107">
        <f t="shared" si="146"/>
        <v>909.99999999999989</v>
      </c>
      <c r="AM73" s="106">
        <f t="shared" si="147"/>
        <v>2316.6808000000001</v>
      </c>
      <c r="AN73" s="113">
        <f t="shared" si="125"/>
        <v>792.7808</v>
      </c>
      <c r="AO73" s="107">
        <f t="shared" si="148"/>
        <v>1523.8999999999999</v>
      </c>
      <c r="AP73" s="106">
        <f t="shared" si="149"/>
        <v>3729.0343999999996</v>
      </c>
      <c r="AQ73" s="113">
        <f t="shared" si="126"/>
        <v>879.33439999999996</v>
      </c>
      <c r="AR73" s="107">
        <f t="shared" si="150"/>
        <v>2849.7</v>
      </c>
    </row>
    <row r="74" spans="2:44">
      <c r="B74" s="109" t="s">
        <v>115</v>
      </c>
      <c r="C74" s="106">
        <f t="shared" si="127"/>
        <v>2518.0749999999998</v>
      </c>
      <c r="D74" s="113">
        <f t="shared" si="115"/>
        <v>1440.0749999999998</v>
      </c>
      <c r="E74" s="107">
        <f t="shared" si="128"/>
        <v>1078</v>
      </c>
      <c r="F74" s="106">
        <f t="shared" si="129"/>
        <v>3348.7299999999996</v>
      </c>
      <c r="G74" s="113">
        <f t="shared" si="116"/>
        <v>1571.4299999999996</v>
      </c>
      <c r="H74" s="107">
        <f t="shared" si="130"/>
        <v>1777.3</v>
      </c>
      <c r="I74" s="106">
        <f t="shared" si="131"/>
        <v>4976.2299999999996</v>
      </c>
      <c r="J74" s="113">
        <f t="shared" si="117"/>
        <v>1742.9299999999996</v>
      </c>
      <c r="K74" s="107">
        <f t="shared" si="132"/>
        <v>3233.2999999999997</v>
      </c>
      <c r="M74" s="109" t="s">
        <v>115</v>
      </c>
      <c r="N74" s="106">
        <f t="shared" si="133"/>
        <v>2230.06</v>
      </c>
      <c r="O74" s="113">
        <f t="shared" si="118"/>
        <v>1152.06</v>
      </c>
      <c r="P74" s="107">
        <f t="shared" si="134"/>
        <v>1078</v>
      </c>
      <c r="Q74" s="106">
        <f t="shared" si="135"/>
        <v>3034.4439999999995</v>
      </c>
      <c r="R74" s="113">
        <f t="shared" si="119"/>
        <v>1257.1439999999998</v>
      </c>
      <c r="S74" s="107">
        <f t="shared" si="136"/>
        <v>1777.3</v>
      </c>
      <c r="T74" s="106">
        <f t="shared" si="137"/>
        <v>4627.6439999999993</v>
      </c>
      <c r="U74" s="113">
        <f t="shared" si="120"/>
        <v>1394.3439999999998</v>
      </c>
      <c r="V74" s="107">
        <f t="shared" si="138"/>
        <v>3233.2999999999997</v>
      </c>
      <c r="X74" s="109" t="s">
        <v>115</v>
      </c>
      <c r="Y74" s="106">
        <f t="shared" si="139"/>
        <v>2230.06</v>
      </c>
      <c r="Z74" s="113">
        <f t="shared" si="121"/>
        <v>1152.06</v>
      </c>
      <c r="AA74" s="107">
        <f t="shared" si="140"/>
        <v>1078</v>
      </c>
      <c r="AB74" s="106">
        <f t="shared" si="141"/>
        <v>3034.4439999999995</v>
      </c>
      <c r="AC74" s="113">
        <f t="shared" si="122"/>
        <v>1257.1439999999998</v>
      </c>
      <c r="AD74" s="107">
        <f t="shared" si="142"/>
        <v>1777.3</v>
      </c>
      <c r="AE74" s="106">
        <f t="shared" si="143"/>
        <v>4627.6439999999993</v>
      </c>
      <c r="AF74" s="113">
        <f t="shared" si="123"/>
        <v>1394.3439999999998</v>
      </c>
      <c r="AG74" s="107">
        <f t="shared" si="144"/>
        <v>3233.2999999999997</v>
      </c>
      <c r="AI74" s="109" t="s">
        <v>115</v>
      </c>
      <c r="AJ74" s="106">
        <f t="shared" si="145"/>
        <v>1999.6480000000001</v>
      </c>
      <c r="AK74" s="113">
        <f t="shared" si="124"/>
        <v>921.64800000000002</v>
      </c>
      <c r="AL74" s="107">
        <f t="shared" si="146"/>
        <v>1078</v>
      </c>
      <c r="AM74" s="106">
        <f t="shared" si="147"/>
        <v>2783.0151999999998</v>
      </c>
      <c r="AN74" s="113">
        <f t="shared" si="125"/>
        <v>1005.7151999999999</v>
      </c>
      <c r="AO74" s="107">
        <f t="shared" si="148"/>
        <v>1777.3</v>
      </c>
      <c r="AP74" s="106">
        <f t="shared" si="149"/>
        <v>4348.7752</v>
      </c>
      <c r="AQ74" s="113">
        <f t="shared" si="126"/>
        <v>1115.4751999999999</v>
      </c>
      <c r="AR74" s="107">
        <f t="shared" si="150"/>
        <v>3233.2999999999997</v>
      </c>
    </row>
    <row r="75" spans="2:44">
      <c r="B75" s="109" t="s">
        <v>116</v>
      </c>
      <c r="C75" s="106">
        <f t="shared" si="127"/>
        <v>2816.9749999999995</v>
      </c>
      <c r="D75" s="113">
        <f t="shared" si="115"/>
        <v>1694.1749999999997</v>
      </c>
      <c r="E75" s="107">
        <f t="shared" si="128"/>
        <v>1122.8</v>
      </c>
      <c r="F75" s="106">
        <f t="shared" si="129"/>
        <v>3662.4699999999993</v>
      </c>
      <c r="G75" s="113">
        <f t="shared" si="116"/>
        <v>1848.7699999999998</v>
      </c>
      <c r="H75" s="107">
        <f t="shared" si="130"/>
        <v>1813.6999999999998</v>
      </c>
      <c r="I75" s="106">
        <f t="shared" si="131"/>
        <v>5343.45</v>
      </c>
      <c r="J75" s="113">
        <f t="shared" si="117"/>
        <v>2050.65</v>
      </c>
      <c r="K75" s="107">
        <f t="shared" si="132"/>
        <v>3292.7999999999997</v>
      </c>
      <c r="M75" s="109" t="s">
        <v>116</v>
      </c>
      <c r="N75" s="106">
        <f t="shared" si="133"/>
        <v>2478.14</v>
      </c>
      <c r="O75" s="113">
        <f t="shared" si="118"/>
        <v>1355.34</v>
      </c>
      <c r="P75" s="107">
        <f t="shared" si="134"/>
        <v>1122.8</v>
      </c>
      <c r="Q75" s="106">
        <f t="shared" si="135"/>
        <v>3292.7159999999999</v>
      </c>
      <c r="R75" s="113">
        <f t="shared" si="119"/>
        <v>1479.0160000000001</v>
      </c>
      <c r="S75" s="107">
        <f t="shared" si="136"/>
        <v>1813.6999999999998</v>
      </c>
      <c r="T75" s="106">
        <f t="shared" si="137"/>
        <v>4933.32</v>
      </c>
      <c r="U75" s="113">
        <f t="shared" si="120"/>
        <v>1640.5199999999998</v>
      </c>
      <c r="V75" s="107">
        <f t="shared" si="138"/>
        <v>3292.7999999999997</v>
      </c>
      <c r="X75" s="109" t="s">
        <v>116</v>
      </c>
      <c r="Y75" s="106">
        <f t="shared" si="139"/>
        <v>2478.14</v>
      </c>
      <c r="Z75" s="113">
        <f t="shared" si="121"/>
        <v>1355.34</v>
      </c>
      <c r="AA75" s="107">
        <f t="shared" si="140"/>
        <v>1122.8</v>
      </c>
      <c r="AB75" s="106">
        <f t="shared" si="141"/>
        <v>3292.7159999999999</v>
      </c>
      <c r="AC75" s="113">
        <f t="shared" si="122"/>
        <v>1479.0160000000001</v>
      </c>
      <c r="AD75" s="107">
        <f t="shared" si="142"/>
        <v>1813.6999999999998</v>
      </c>
      <c r="AE75" s="106">
        <f t="shared" si="143"/>
        <v>4933.32</v>
      </c>
      <c r="AF75" s="113">
        <f t="shared" si="123"/>
        <v>1640.5199999999998</v>
      </c>
      <c r="AG75" s="107">
        <f t="shared" si="144"/>
        <v>3292.7999999999997</v>
      </c>
      <c r="AI75" s="109" t="s">
        <v>116</v>
      </c>
      <c r="AJ75" s="106">
        <f t="shared" si="145"/>
        <v>2207.0720000000001</v>
      </c>
      <c r="AK75" s="113">
        <f t="shared" si="124"/>
        <v>1084.2719999999999</v>
      </c>
      <c r="AL75" s="107">
        <f t="shared" si="146"/>
        <v>1122.8</v>
      </c>
      <c r="AM75" s="106">
        <f t="shared" si="147"/>
        <v>2996.9128000000001</v>
      </c>
      <c r="AN75" s="113">
        <f t="shared" si="125"/>
        <v>1183.2128</v>
      </c>
      <c r="AO75" s="107">
        <f t="shared" si="148"/>
        <v>1813.6999999999998</v>
      </c>
      <c r="AP75" s="106">
        <f t="shared" si="149"/>
        <v>4605.2159999999994</v>
      </c>
      <c r="AQ75" s="113">
        <f t="shared" si="126"/>
        <v>1312.4159999999999</v>
      </c>
      <c r="AR75" s="107">
        <f t="shared" si="150"/>
        <v>3292.7999999999997</v>
      </c>
    </row>
    <row r="76" spans="2:44">
      <c r="B76" s="110" t="s">
        <v>117</v>
      </c>
      <c r="C76" s="106">
        <f t="shared" si="127"/>
        <v>3137.0499999999997</v>
      </c>
      <c r="D76" s="113">
        <f t="shared" si="115"/>
        <v>1914.1499999999999</v>
      </c>
      <c r="E76" s="107">
        <f t="shared" si="128"/>
        <v>1222.8999999999999</v>
      </c>
      <c r="F76" s="106">
        <f t="shared" si="129"/>
        <v>4086.4599999999996</v>
      </c>
      <c r="G76" s="113">
        <f t="shared" si="116"/>
        <v>2089.3599999999997</v>
      </c>
      <c r="H76" s="107">
        <f t="shared" si="130"/>
        <v>1997.1</v>
      </c>
      <c r="I76" s="106">
        <f t="shared" si="131"/>
        <v>6006.2099999999991</v>
      </c>
      <c r="J76" s="113">
        <f t="shared" si="117"/>
        <v>2317.2099999999996</v>
      </c>
      <c r="K76" s="107">
        <f t="shared" si="132"/>
        <v>3688.9999999999995</v>
      </c>
      <c r="M76" s="110" t="s">
        <v>117</v>
      </c>
      <c r="N76" s="106">
        <f t="shared" si="133"/>
        <v>2754.22</v>
      </c>
      <c r="O76" s="113">
        <f t="shared" si="118"/>
        <v>1531.32</v>
      </c>
      <c r="P76" s="107">
        <f t="shared" si="134"/>
        <v>1222.8999999999999</v>
      </c>
      <c r="Q76" s="106">
        <f t="shared" si="135"/>
        <v>3668.5879999999997</v>
      </c>
      <c r="R76" s="113">
        <f t="shared" si="119"/>
        <v>1671.4879999999996</v>
      </c>
      <c r="S76" s="107">
        <f t="shared" si="136"/>
        <v>1997.1</v>
      </c>
      <c r="T76" s="106">
        <f t="shared" si="137"/>
        <v>5542.7679999999991</v>
      </c>
      <c r="U76" s="113">
        <f t="shared" si="120"/>
        <v>1853.7679999999998</v>
      </c>
      <c r="V76" s="107">
        <f t="shared" si="138"/>
        <v>3688.9999999999995</v>
      </c>
      <c r="X76" s="110" t="s">
        <v>117</v>
      </c>
      <c r="Y76" s="106">
        <f t="shared" si="139"/>
        <v>2754.22</v>
      </c>
      <c r="Z76" s="113">
        <f t="shared" si="121"/>
        <v>1531.32</v>
      </c>
      <c r="AA76" s="107">
        <f t="shared" si="140"/>
        <v>1222.8999999999999</v>
      </c>
      <c r="AB76" s="106">
        <f t="shared" si="141"/>
        <v>3668.5879999999997</v>
      </c>
      <c r="AC76" s="113">
        <f t="shared" si="122"/>
        <v>1671.4879999999996</v>
      </c>
      <c r="AD76" s="107">
        <f t="shared" si="142"/>
        <v>1997.1</v>
      </c>
      <c r="AE76" s="106">
        <f t="shared" si="143"/>
        <v>5542.7679999999991</v>
      </c>
      <c r="AF76" s="113">
        <f t="shared" si="123"/>
        <v>1853.7679999999998</v>
      </c>
      <c r="AG76" s="107">
        <f t="shared" si="144"/>
        <v>3688.9999999999995</v>
      </c>
      <c r="AI76" s="110" t="s">
        <v>117</v>
      </c>
      <c r="AJ76" s="106">
        <f t="shared" si="145"/>
        <v>2447.9560000000001</v>
      </c>
      <c r="AK76" s="113">
        <f t="shared" si="124"/>
        <v>1225.056</v>
      </c>
      <c r="AL76" s="107">
        <f t="shared" si="146"/>
        <v>1222.8999999999999</v>
      </c>
      <c r="AM76" s="106">
        <f t="shared" si="147"/>
        <v>3334.2903999999999</v>
      </c>
      <c r="AN76" s="113">
        <f t="shared" si="125"/>
        <v>1337.1904</v>
      </c>
      <c r="AO76" s="107">
        <f t="shared" si="148"/>
        <v>1997.1</v>
      </c>
      <c r="AP76" s="106">
        <f t="shared" si="149"/>
        <v>5172.0144</v>
      </c>
      <c r="AQ76" s="113">
        <f t="shared" si="126"/>
        <v>1483.0144</v>
      </c>
      <c r="AR76" s="107">
        <f t="shared" si="150"/>
        <v>3688.9999999999995</v>
      </c>
    </row>
    <row r="77" spans="2:44">
      <c r="B77" s="109" t="s">
        <v>118</v>
      </c>
      <c r="C77" s="106">
        <f t="shared" si="127"/>
        <v>3689</v>
      </c>
      <c r="D77" s="113">
        <f t="shared" si="115"/>
        <v>2320.5</v>
      </c>
      <c r="E77" s="107">
        <f t="shared" si="128"/>
        <v>1368.5</v>
      </c>
      <c r="F77" s="106">
        <f t="shared" si="129"/>
        <v>4797.3099999999995</v>
      </c>
      <c r="G77" s="113">
        <f t="shared" si="116"/>
        <v>2532.8099999999995</v>
      </c>
      <c r="H77" s="107">
        <f t="shared" si="130"/>
        <v>2264.5</v>
      </c>
      <c r="I77" s="106">
        <f t="shared" si="131"/>
        <v>6884.57</v>
      </c>
      <c r="J77" s="113">
        <f t="shared" si="117"/>
        <v>2809.1699999999996</v>
      </c>
      <c r="K77" s="107">
        <f t="shared" si="132"/>
        <v>4075.3999999999996</v>
      </c>
      <c r="M77" s="109" t="s">
        <v>118</v>
      </c>
      <c r="N77" s="106">
        <f t="shared" si="133"/>
        <v>3224.9</v>
      </c>
      <c r="O77" s="113">
        <f t="shared" si="118"/>
        <v>1856.4</v>
      </c>
      <c r="P77" s="107">
        <f t="shared" si="134"/>
        <v>1368.5</v>
      </c>
      <c r="Q77" s="106">
        <f t="shared" si="135"/>
        <v>4290.7479999999996</v>
      </c>
      <c r="R77" s="113">
        <f t="shared" si="119"/>
        <v>2026.2479999999998</v>
      </c>
      <c r="S77" s="107">
        <f t="shared" si="136"/>
        <v>2264.5</v>
      </c>
      <c r="T77" s="106">
        <f t="shared" si="137"/>
        <v>6322.735999999999</v>
      </c>
      <c r="U77" s="113">
        <f t="shared" si="120"/>
        <v>2247.3359999999998</v>
      </c>
      <c r="V77" s="107">
        <f t="shared" si="138"/>
        <v>4075.3999999999996</v>
      </c>
      <c r="X77" s="109" t="s">
        <v>118</v>
      </c>
      <c r="Y77" s="106">
        <f t="shared" si="139"/>
        <v>3224.9</v>
      </c>
      <c r="Z77" s="113">
        <f t="shared" si="121"/>
        <v>1856.4</v>
      </c>
      <c r="AA77" s="107">
        <f t="shared" si="140"/>
        <v>1368.5</v>
      </c>
      <c r="AB77" s="106">
        <f t="shared" si="141"/>
        <v>4290.7479999999996</v>
      </c>
      <c r="AC77" s="113">
        <f t="shared" si="122"/>
        <v>2026.2479999999998</v>
      </c>
      <c r="AD77" s="107">
        <f t="shared" si="142"/>
        <v>2264.5</v>
      </c>
      <c r="AE77" s="106">
        <f t="shared" si="143"/>
        <v>6322.735999999999</v>
      </c>
      <c r="AF77" s="113">
        <f t="shared" si="123"/>
        <v>2247.3359999999998</v>
      </c>
      <c r="AG77" s="107">
        <f t="shared" si="144"/>
        <v>4075.3999999999996</v>
      </c>
      <c r="AI77" s="109" t="s">
        <v>118</v>
      </c>
      <c r="AJ77" s="106">
        <f t="shared" si="145"/>
        <v>2853.6200000000003</v>
      </c>
      <c r="AK77" s="113">
        <f t="shared" si="124"/>
        <v>1485.1200000000003</v>
      </c>
      <c r="AL77" s="107">
        <f t="shared" si="146"/>
        <v>1368.5</v>
      </c>
      <c r="AM77" s="106">
        <f t="shared" si="147"/>
        <v>3885.4983999999999</v>
      </c>
      <c r="AN77" s="113">
        <f t="shared" si="125"/>
        <v>1620.9983999999999</v>
      </c>
      <c r="AO77" s="107">
        <f t="shared" si="148"/>
        <v>2264.5</v>
      </c>
      <c r="AP77" s="106">
        <f t="shared" si="149"/>
        <v>5873.2687999999998</v>
      </c>
      <c r="AQ77" s="113">
        <f t="shared" si="126"/>
        <v>1797.8688</v>
      </c>
      <c r="AR77" s="107">
        <f t="shared" si="150"/>
        <v>4075.3999999999996</v>
      </c>
    </row>
    <row r="78" spans="2:44">
      <c r="B78" s="109" t="s">
        <v>119</v>
      </c>
      <c r="C78" s="106">
        <f t="shared" si="127"/>
        <v>4493.125</v>
      </c>
      <c r="D78" s="113">
        <f t="shared" si="115"/>
        <v>2879.6249999999995</v>
      </c>
      <c r="E78" s="107">
        <f t="shared" si="128"/>
        <v>1613.5</v>
      </c>
      <c r="F78" s="106">
        <f t="shared" si="129"/>
        <v>5716.0599999999995</v>
      </c>
      <c r="G78" s="113">
        <f t="shared" si="116"/>
        <v>3142.8599999999992</v>
      </c>
      <c r="H78" s="107">
        <f t="shared" si="130"/>
        <v>2573.1999999999998</v>
      </c>
      <c r="I78" s="106">
        <f t="shared" si="131"/>
        <v>8096.7599999999984</v>
      </c>
      <c r="J78" s="113">
        <f t="shared" si="117"/>
        <v>3485.8599999999992</v>
      </c>
      <c r="K78" s="107">
        <f t="shared" si="132"/>
        <v>4610.8999999999996</v>
      </c>
      <c r="M78" s="109" t="s">
        <v>119</v>
      </c>
      <c r="N78" s="106">
        <f t="shared" si="133"/>
        <v>3917.2</v>
      </c>
      <c r="O78" s="113">
        <f t="shared" si="118"/>
        <v>2303.6999999999998</v>
      </c>
      <c r="P78" s="107">
        <f t="shared" si="134"/>
        <v>1613.5</v>
      </c>
      <c r="Q78" s="106">
        <f t="shared" si="135"/>
        <v>5087.4879999999994</v>
      </c>
      <c r="R78" s="113">
        <f t="shared" si="119"/>
        <v>2514.2879999999996</v>
      </c>
      <c r="S78" s="107">
        <f t="shared" si="136"/>
        <v>2573.1999999999998</v>
      </c>
      <c r="T78" s="106">
        <f t="shared" si="137"/>
        <v>7399.5879999999997</v>
      </c>
      <c r="U78" s="113">
        <f t="shared" si="120"/>
        <v>2788.6879999999996</v>
      </c>
      <c r="V78" s="107">
        <f t="shared" si="138"/>
        <v>4610.8999999999996</v>
      </c>
      <c r="X78" s="109" t="s">
        <v>119</v>
      </c>
      <c r="Y78" s="106">
        <f t="shared" si="139"/>
        <v>3917.2</v>
      </c>
      <c r="Z78" s="113">
        <f t="shared" si="121"/>
        <v>2303.6999999999998</v>
      </c>
      <c r="AA78" s="107">
        <f t="shared" si="140"/>
        <v>1613.5</v>
      </c>
      <c r="AB78" s="106">
        <f t="shared" si="141"/>
        <v>5087.4879999999994</v>
      </c>
      <c r="AC78" s="113">
        <f t="shared" si="122"/>
        <v>2514.2879999999996</v>
      </c>
      <c r="AD78" s="107">
        <f t="shared" si="142"/>
        <v>2573.1999999999998</v>
      </c>
      <c r="AE78" s="106">
        <f t="shared" si="143"/>
        <v>7399.5879999999997</v>
      </c>
      <c r="AF78" s="113">
        <f t="shared" si="123"/>
        <v>2788.6879999999996</v>
      </c>
      <c r="AG78" s="107">
        <f t="shared" si="144"/>
        <v>4610.8999999999996</v>
      </c>
      <c r="AI78" s="109" t="s">
        <v>119</v>
      </c>
      <c r="AJ78" s="106">
        <f t="shared" si="145"/>
        <v>3456.46</v>
      </c>
      <c r="AK78" s="113">
        <f t="shared" si="124"/>
        <v>1842.96</v>
      </c>
      <c r="AL78" s="107">
        <f t="shared" si="146"/>
        <v>1613.5</v>
      </c>
      <c r="AM78" s="106">
        <f t="shared" si="147"/>
        <v>4584.6304</v>
      </c>
      <c r="AN78" s="113">
        <f t="shared" si="125"/>
        <v>2011.4303999999997</v>
      </c>
      <c r="AO78" s="107">
        <f t="shared" si="148"/>
        <v>2573.1999999999998</v>
      </c>
      <c r="AP78" s="106">
        <f t="shared" si="149"/>
        <v>6841.8503999999994</v>
      </c>
      <c r="AQ78" s="113">
        <f t="shared" si="126"/>
        <v>2230.9503999999997</v>
      </c>
      <c r="AR78" s="107">
        <f t="shared" si="150"/>
        <v>4610.8999999999996</v>
      </c>
    </row>
    <row r="79" spans="2:44">
      <c r="B79" s="109" t="s">
        <v>120</v>
      </c>
      <c r="C79" s="106">
        <f t="shared" si="127"/>
        <v>5426.9249999999993</v>
      </c>
      <c r="D79" s="113">
        <f t="shared" si="115"/>
        <v>3641.9249999999997</v>
      </c>
      <c r="E79" s="107">
        <f t="shared" si="128"/>
        <v>1785</v>
      </c>
      <c r="F79" s="106">
        <f t="shared" si="129"/>
        <v>7052.7799999999988</v>
      </c>
      <c r="G79" s="113">
        <f t="shared" si="116"/>
        <v>3974.8799999999997</v>
      </c>
      <c r="H79" s="107">
        <f t="shared" si="130"/>
        <v>3077.8999999999996</v>
      </c>
      <c r="I79" s="106">
        <f t="shared" si="131"/>
        <v>9888.8299999999981</v>
      </c>
      <c r="J79" s="113">
        <f t="shared" si="117"/>
        <v>4408.53</v>
      </c>
      <c r="K79" s="107">
        <f t="shared" si="132"/>
        <v>5480.2999999999993</v>
      </c>
      <c r="M79" s="109" t="s">
        <v>120</v>
      </c>
      <c r="N79" s="106">
        <f t="shared" si="133"/>
        <v>4698.54</v>
      </c>
      <c r="O79" s="113">
        <f t="shared" si="118"/>
        <v>2913.54</v>
      </c>
      <c r="P79" s="107">
        <f t="shared" si="134"/>
        <v>1785</v>
      </c>
      <c r="Q79" s="106">
        <f t="shared" si="135"/>
        <v>6257.8040000000001</v>
      </c>
      <c r="R79" s="113">
        <f t="shared" si="119"/>
        <v>3179.904</v>
      </c>
      <c r="S79" s="107">
        <f t="shared" si="136"/>
        <v>3077.8999999999996</v>
      </c>
      <c r="T79" s="106">
        <f t="shared" si="137"/>
        <v>9007.1239999999998</v>
      </c>
      <c r="U79" s="113">
        <f t="shared" si="120"/>
        <v>3526.8239999999996</v>
      </c>
      <c r="V79" s="107">
        <f t="shared" si="138"/>
        <v>5480.2999999999993</v>
      </c>
      <c r="X79" s="109" t="s">
        <v>120</v>
      </c>
      <c r="Y79" s="106">
        <f t="shared" si="139"/>
        <v>4698.54</v>
      </c>
      <c r="Z79" s="113">
        <f t="shared" si="121"/>
        <v>2913.54</v>
      </c>
      <c r="AA79" s="107">
        <f t="shared" si="140"/>
        <v>1785</v>
      </c>
      <c r="AB79" s="106">
        <f t="shared" si="141"/>
        <v>6257.8040000000001</v>
      </c>
      <c r="AC79" s="113">
        <f t="shared" si="122"/>
        <v>3179.904</v>
      </c>
      <c r="AD79" s="107">
        <f t="shared" si="142"/>
        <v>3077.8999999999996</v>
      </c>
      <c r="AE79" s="106">
        <f t="shared" si="143"/>
        <v>9007.1239999999998</v>
      </c>
      <c r="AF79" s="113">
        <f t="shared" si="123"/>
        <v>3526.8239999999996</v>
      </c>
      <c r="AG79" s="107">
        <f t="shared" si="144"/>
        <v>5480.2999999999993</v>
      </c>
      <c r="AI79" s="109" t="s">
        <v>120</v>
      </c>
      <c r="AJ79" s="106">
        <f t="shared" si="145"/>
        <v>4115.8320000000003</v>
      </c>
      <c r="AK79" s="113">
        <f t="shared" si="124"/>
        <v>2330.8319999999999</v>
      </c>
      <c r="AL79" s="107">
        <f t="shared" si="146"/>
        <v>1785</v>
      </c>
      <c r="AM79" s="106">
        <f t="shared" si="147"/>
        <v>5621.8231999999998</v>
      </c>
      <c r="AN79" s="113">
        <f t="shared" si="125"/>
        <v>2543.9232000000002</v>
      </c>
      <c r="AO79" s="107">
        <f t="shared" si="148"/>
        <v>3077.8999999999996</v>
      </c>
      <c r="AP79" s="106">
        <f t="shared" si="149"/>
        <v>8301.7591999999986</v>
      </c>
      <c r="AQ79" s="113">
        <f t="shared" si="126"/>
        <v>2821.4591999999998</v>
      </c>
      <c r="AR79" s="107">
        <f t="shared" si="150"/>
        <v>5480.2999999999993</v>
      </c>
    </row>
    <row r="80" spans="2:44">
      <c r="B80" s="110" t="s">
        <v>121</v>
      </c>
      <c r="C80" s="106">
        <f t="shared" si="127"/>
        <v>6104.1749999999993</v>
      </c>
      <c r="D80" s="113">
        <f t="shared" si="115"/>
        <v>4319.1749999999993</v>
      </c>
      <c r="E80" s="107">
        <f t="shared" si="128"/>
        <v>1785</v>
      </c>
      <c r="F80" s="106">
        <f t="shared" si="129"/>
        <v>7867.79</v>
      </c>
      <c r="G80" s="113">
        <f t="shared" si="116"/>
        <v>4714.29</v>
      </c>
      <c r="H80" s="107">
        <f t="shared" si="130"/>
        <v>3153.5</v>
      </c>
      <c r="I80" s="106">
        <f t="shared" si="131"/>
        <v>11097.59</v>
      </c>
      <c r="J80" s="113">
        <f t="shared" si="117"/>
        <v>5228.79</v>
      </c>
      <c r="K80" s="107">
        <f t="shared" si="132"/>
        <v>5868.7999999999993</v>
      </c>
      <c r="M80" s="110" t="s">
        <v>121</v>
      </c>
      <c r="N80" s="106">
        <f t="shared" si="133"/>
        <v>5240.34</v>
      </c>
      <c r="O80" s="113">
        <f t="shared" si="118"/>
        <v>3455.34</v>
      </c>
      <c r="P80" s="107">
        <f t="shared" si="134"/>
        <v>1785</v>
      </c>
      <c r="Q80" s="106">
        <f t="shared" si="135"/>
        <v>6924.9319999999998</v>
      </c>
      <c r="R80" s="113">
        <f t="shared" si="119"/>
        <v>3771.4319999999998</v>
      </c>
      <c r="S80" s="107">
        <f t="shared" si="136"/>
        <v>3153.5</v>
      </c>
      <c r="T80" s="106">
        <f t="shared" si="137"/>
        <v>10051.831999999999</v>
      </c>
      <c r="U80" s="113">
        <f t="shared" si="120"/>
        <v>4183.0320000000002</v>
      </c>
      <c r="V80" s="107">
        <f t="shared" si="138"/>
        <v>5868.7999999999993</v>
      </c>
      <c r="X80" s="110" t="s">
        <v>121</v>
      </c>
      <c r="Y80" s="106">
        <f t="shared" si="139"/>
        <v>5240.34</v>
      </c>
      <c r="Z80" s="113">
        <f t="shared" si="121"/>
        <v>3455.34</v>
      </c>
      <c r="AA80" s="107">
        <f t="shared" si="140"/>
        <v>1785</v>
      </c>
      <c r="AB80" s="106">
        <f t="shared" si="141"/>
        <v>6924.9319999999998</v>
      </c>
      <c r="AC80" s="113">
        <f t="shared" si="122"/>
        <v>3771.4319999999998</v>
      </c>
      <c r="AD80" s="107">
        <f t="shared" si="142"/>
        <v>3153.5</v>
      </c>
      <c r="AE80" s="106">
        <f t="shared" si="143"/>
        <v>10051.831999999999</v>
      </c>
      <c r="AF80" s="113">
        <f t="shared" si="123"/>
        <v>4183.0320000000002</v>
      </c>
      <c r="AG80" s="107">
        <f t="shared" si="144"/>
        <v>5868.7999999999993</v>
      </c>
      <c r="AI80" s="110" t="s">
        <v>121</v>
      </c>
      <c r="AJ80" s="106">
        <f t="shared" si="145"/>
        <v>4549.2719999999999</v>
      </c>
      <c r="AK80" s="113">
        <f t="shared" si="124"/>
        <v>2764.2719999999999</v>
      </c>
      <c r="AL80" s="107">
        <f t="shared" si="146"/>
        <v>1785</v>
      </c>
      <c r="AM80" s="106">
        <f t="shared" si="147"/>
        <v>6170.6455999999998</v>
      </c>
      <c r="AN80" s="113">
        <f t="shared" si="125"/>
        <v>3017.1456000000003</v>
      </c>
      <c r="AO80" s="107">
        <f t="shared" si="148"/>
        <v>3153.5</v>
      </c>
      <c r="AP80" s="106">
        <f t="shared" si="149"/>
        <v>9215.2255999999998</v>
      </c>
      <c r="AQ80" s="113">
        <f t="shared" si="126"/>
        <v>3346.4256</v>
      </c>
      <c r="AR80" s="107">
        <f t="shared" si="150"/>
        <v>5868.7999999999993</v>
      </c>
    </row>
    <row r="81" spans="2:44">
      <c r="B81" s="109" t="s">
        <v>122</v>
      </c>
      <c r="C81" s="106">
        <f t="shared" si="127"/>
        <v>8560.125</v>
      </c>
      <c r="D81" s="113">
        <f t="shared" si="115"/>
        <v>6775.125</v>
      </c>
      <c r="E81" s="107">
        <f t="shared" si="128"/>
        <v>1785</v>
      </c>
      <c r="F81" s="106">
        <f t="shared" si="129"/>
        <v>11560.079999999998</v>
      </c>
      <c r="G81" s="113">
        <f t="shared" si="116"/>
        <v>7395.079999999999</v>
      </c>
      <c r="H81" s="107">
        <f t="shared" si="130"/>
        <v>4165</v>
      </c>
      <c r="I81" s="106">
        <f t="shared" si="131"/>
        <v>15878.309999999998</v>
      </c>
      <c r="J81" s="113">
        <f t="shared" si="117"/>
        <v>8202.1099999999988</v>
      </c>
      <c r="K81" s="107">
        <f t="shared" si="132"/>
        <v>7676.2</v>
      </c>
      <c r="M81" s="109" t="s">
        <v>122</v>
      </c>
      <c r="N81" s="106">
        <f t="shared" si="133"/>
        <v>7205.1</v>
      </c>
      <c r="O81" s="113">
        <f t="shared" si="118"/>
        <v>5420.1</v>
      </c>
      <c r="P81" s="107">
        <f t="shared" si="134"/>
        <v>1785</v>
      </c>
      <c r="Q81" s="106">
        <f t="shared" si="135"/>
        <v>10081.064</v>
      </c>
      <c r="R81" s="113">
        <f t="shared" si="119"/>
        <v>5916.0640000000003</v>
      </c>
      <c r="S81" s="107">
        <f t="shared" si="136"/>
        <v>4165</v>
      </c>
      <c r="T81" s="106">
        <f t="shared" si="137"/>
        <v>14237.887999999999</v>
      </c>
      <c r="U81" s="113">
        <f t="shared" si="120"/>
        <v>6561.6880000000001</v>
      </c>
      <c r="V81" s="107">
        <f t="shared" si="138"/>
        <v>7676.2</v>
      </c>
      <c r="X81" s="109" t="s">
        <v>122</v>
      </c>
      <c r="Y81" s="106">
        <f t="shared" si="139"/>
        <v>7205.1</v>
      </c>
      <c r="Z81" s="113">
        <f t="shared" si="121"/>
        <v>5420.1</v>
      </c>
      <c r="AA81" s="107">
        <f t="shared" si="140"/>
        <v>1785</v>
      </c>
      <c r="AB81" s="106">
        <f t="shared" si="141"/>
        <v>10081.064</v>
      </c>
      <c r="AC81" s="113">
        <f t="shared" si="122"/>
        <v>5916.0640000000003</v>
      </c>
      <c r="AD81" s="107">
        <f t="shared" si="142"/>
        <v>4165</v>
      </c>
      <c r="AE81" s="106">
        <f t="shared" si="143"/>
        <v>14237.887999999999</v>
      </c>
      <c r="AF81" s="113">
        <f t="shared" si="123"/>
        <v>6561.6880000000001</v>
      </c>
      <c r="AG81" s="107">
        <f t="shared" si="144"/>
        <v>7676.2</v>
      </c>
      <c r="AI81" s="109" t="s">
        <v>122</v>
      </c>
      <c r="AJ81" s="106">
        <f t="shared" si="145"/>
        <v>6121.08</v>
      </c>
      <c r="AK81" s="113">
        <f t="shared" si="124"/>
        <v>4336.08</v>
      </c>
      <c r="AL81" s="107">
        <f t="shared" si="146"/>
        <v>1785</v>
      </c>
      <c r="AM81" s="106">
        <f t="shared" si="147"/>
        <v>8897.851200000001</v>
      </c>
      <c r="AN81" s="113">
        <f t="shared" si="125"/>
        <v>4732.8512000000001</v>
      </c>
      <c r="AO81" s="107">
        <f t="shared" si="148"/>
        <v>4165</v>
      </c>
      <c r="AP81" s="106">
        <f t="shared" si="149"/>
        <v>12925.5504</v>
      </c>
      <c r="AQ81" s="113">
        <f t="shared" si="126"/>
        <v>5249.3503999999994</v>
      </c>
      <c r="AR81" s="107">
        <f t="shared" si="150"/>
        <v>7676.2</v>
      </c>
    </row>
    <row r="82" spans="2:44">
      <c r="B82" s="109" t="s">
        <v>123</v>
      </c>
      <c r="C82" s="106">
        <f t="shared" si="127"/>
        <v>11947.949999999999</v>
      </c>
      <c r="D82" s="113">
        <f t="shared" si="115"/>
        <v>10162.949999999999</v>
      </c>
      <c r="E82" s="107">
        <f t="shared" si="128"/>
        <v>1785</v>
      </c>
      <c r="F82" s="106">
        <f t="shared" si="129"/>
        <v>15257.619999999999</v>
      </c>
      <c r="G82" s="113">
        <f t="shared" si="116"/>
        <v>11092.619999999999</v>
      </c>
      <c r="H82" s="107">
        <f t="shared" si="130"/>
        <v>4165</v>
      </c>
      <c r="I82" s="106">
        <f t="shared" si="131"/>
        <v>20593.019999999997</v>
      </c>
      <c r="J82" s="113">
        <f t="shared" si="117"/>
        <v>12302.919999999998</v>
      </c>
      <c r="K82" s="107">
        <f t="shared" si="132"/>
        <v>8290.1</v>
      </c>
      <c r="M82" s="109" t="s">
        <v>123</v>
      </c>
      <c r="N82" s="106">
        <f t="shared" si="133"/>
        <v>9915.36</v>
      </c>
      <c r="O82" s="113">
        <f t="shared" si="118"/>
        <v>8130.36</v>
      </c>
      <c r="P82" s="107">
        <f t="shared" si="134"/>
        <v>1785</v>
      </c>
      <c r="Q82" s="106">
        <f t="shared" si="135"/>
        <v>13039.095999999998</v>
      </c>
      <c r="R82" s="113">
        <f t="shared" si="119"/>
        <v>8874.0959999999977</v>
      </c>
      <c r="S82" s="107">
        <f t="shared" si="136"/>
        <v>4165</v>
      </c>
      <c r="T82" s="106">
        <f t="shared" si="137"/>
        <v>18132.436000000002</v>
      </c>
      <c r="U82" s="113">
        <f t="shared" si="120"/>
        <v>9842.3359999999993</v>
      </c>
      <c r="V82" s="107">
        <f t="shared" si="138"/>
        <v>8290.1</v>
      </c>
      <c r="X82" s="109" t="s">
        <v>123</v>
      </c>
      <c r="Y82" s="106">
        <f t="shared" si="139"/>
        <v>9915.36</v>
      </c>
      <c r="Z82" s="113">
        <f t="shared" si="121"/>
        <v>8130.36</v>
      </c>
      <c r="AA82" s="107">
        <f t="shared" si="140"/>
        <v>1785</v>
      </c>
      <c r="AB82" s="106">
        <f t="shared" si="141"/>
        <v>13039.095999999998</v>
      </c>
      <c r="AC82" s="113">
        <f t="shared" si="122"/>
        <v>8874.0959999999977</v>
      </c>
      <c r="AD82" s="107">
        <f t="shared" si="142"/>
        <v>4165</v>
      </c>
      <c r="AE82" s="106">
        <f t="shared" si="143"/>
        <v>18132.436000000002</v>
      </c>
      <c r="AF82" s="113">
        <f t="shared" si="123"/>
        <v>9842.3359999999993</v>
      </c>
      <c r="AG82" s="107">
        <f t="shared" si="144"/>
        <v>8290.1</v>
      </c>
      <c r="AI82" s="109" t="s">
        <v>123</v>
      </c>
      <c r="AJ82" s="106">
        <f t="shared" si="145"/>
        <v>8289.2880000000005</v>
      </c>
      <c r="AK82" s="113">
        <f t="shared" si="124"/>
        <v>6504.2880000000005</v>
      </c>
      <c r="AL82" s="107">
        <f t="shared" si="146"/>
        <v>1785</v>
      </c>
      <c r="AM82" s="106">
        <f t="shared" si="147"/>
        <v>11264.2768</v>
      </c>
      <c r="AN82" s="113">
        <f t="shared" si="125"/>
        <v>7099.2767999999996</v>
      </c>
      <c r="AO82" s="107">
        <f t="shared" si="148"/>
        <v>4165</v>
      </c>
      <c r="AP82" s="106">
        <f t="shared" si="149"/>
        <v>16163.968799999999</v>
      </c>
      <c r="AQ82" s="113">
        <f t="shared" si="126"/>
        <v>7873.8687999999993</v>
      </c>
      <c r="AR82" s="107">
        <f t="shared" si="150"/>
        <v>8290.1</v>
      </c>
    </row>
    <row r="83" spans="2:44">
      <c r="B83" s="109" t="s">
        <v>124</v>
      </c>
      <c r="C83" s="106">
        <f t="shared" si="127"/>
        <v>15335.25</v>
      </c>
      <c r="D83" s="113">
        <f t="shared" si="115"/>
        <v>13550.25</v>
      </c>
      <c r="E83" s="107">
        <f t="shared" si="128"/>
        <v>1785</v>
      </c>
      <c r="F83" s="106">
        <f t="shared" si="129"/>
        <v>18954.669999999998</v>
      </c>
      <c r="G83" s="113">
        <f t="shared" si="116"/>
        <v>14789.669999999998</v>
      </c>
      <c r="H83" s="107">
        <f t="shared" si="130"/>
        <v>4165</v>
      </c>
      <c r="I83" s="106">
        <f t="shared" si="131"/>
        <v>25075.119999999995</v>
      </c>
      <c r="J83" s="113">
        <f t="shared" si="117"/>
        <v>16404.219999999998</v>
      </c>
      <c r="K83" s="107">
        <f t="shared" si="132"/>
        <v>8670.9</v>
      </c>
      <c r="M83" s="109" t="s">
        <v>124</v>
      </c>
      <c r="N83" s="106">
        <f t="shared" si="133"/>
        <v>12625.2</v>
      </c>
      <c r="O83" s="113">
        <f t="shared" si="118"/>
        <v>10840.2</v>
      </c>
      <c r="P83" s="107">
        <f t="shared" si="134"/>
        <v>1785</v>
      </c>
      <c r="Q83" s="106">
        <f t="shared" si="135"/>
        <v>15996.735999999999</v>
      </c>
      <c r="R83" s="113">
        <f t="shared" si="119"/>
        <v>11831.735999999999</v>
      </c>
      <c r="S83" s="107">
        <f t="shared" si="136"/>
        <v>4165</v>
      </c>
      <c r="T83" s="106">
        <f t="shared" si="137"/>
        <v>21794.275999999998</v>
      </c>
      <c r="U83" s="113">
        <f t="shared" si="120"/>
        <v>13123.376</v>
      </c>
      <c r="V83" s="107">
        <f t="shared" si="138"/>
        <v>8670.9</v>
      </c>
      <c r="X83" s="109" t="s">
        <v>124</v>
      </c>
      <c r="Y83" s="106">
        <f t="shared" si="139"/>
        <v>12625.2</v>
      </c>
      <c r="Z83" s="113">
        <f t="shared" si="121"/>
        <v>10840.2</v>
      </c>
      <c r="AA83" s="107">
        <f t="shared" si="140"/>
        <v>1785</v>
      </c>
      <c r="AB83" s="106">
        <f t="shared" si="141"/>
        <v>15996.735999999999</v>
      </c>
      <c r="AC83" s="113">
        <f t="shared" si="122"/>
        <v>11831.735999999999</v>
      </c>
      <c r="AD83" s="107">
        <f t="shared" si="142"/>
        <v>4165</v>
      </c>
      <c r="AE83" s="106">
        <f t="shared" si="143"/>
        <v>21794.275999999998</v>
      </c>
      <c r="AF83" s="113">
        <f t="shared" si="123"/>
        <v>13123.376</v>
      </c>
      <c r="AG83" s="107">
        <f t="shared" si="144"/>
        <v>8670.9</v>
      </c>
      <c r="AI83" s="109" t="s">
        <v>124</v>
      </c>
      <c r="AJ83" s="106">
        <f t="shared" si="145"/>
        <v>10457.16</v>
      </c>
      <c r="AK83" s="113">
        <f t="shared" si="124"/>
        <v>8672.16</v>
      </c>
      <c r="AL83" s="107">
        <f t="shared" si="146"/>
        <v>1785</v>
      </c>
      <c r="AM83" s="106">
        <f t="shared" si="147"/>
        <v>13630.388799999999</v>
      </c>
      <c r="AN83" s="113">
        <f t="shared" si="125"/>
        <v>9465.3887999999988</v>
      </c>
      <c r="AO83" s="107">
        <f t="shared" si="148"/>
        <v>4165</v>
      </c>
      <c r="AP83" s="106">
        <f t="shared" si="149"/>
        <v>19169.6008</v>
      </c>
      <c r="AQ83" s="113">
        <f t="shared" si="126"/>
        <v>10498.700799999999</v>
      </c>
      <c r="AR83" s="107">
        <f t="shared" si="150"/>
        <v>8670.9</v>
      </c>
    </row>
    <row r="84" spans="2:44">
      <c r="B84" s="109" t="s">
        <v>125</v>
      </c>
      <c r="C84" s="106">
        <f t="shared" si="127"/>
        <v>20416.724999999999</v>
      </c>
      <c r="D84" s="113">
        <f t="shared" si="115"/>
        <v>18631.724999999999</v>
      </c>
      <c r="E84" s="107">
        <f t="shared" si="128"/>
        <v>1785</v>
      </c>
      <c r="F84" s="106">
        <f t="shared" si="129"/>
        <v>24500.979999999996</v>
      </c>
      <c r="G84" s="113">
        <f t="shared" si="116"/>
        <v>20335.979999999996</v>
      </c>
      <c r="H84" s="107">
        <f t="shared" si="130"/>
        <v>4165</v>
      </c>
      <c r="I84" s="106">
        <f t="shared" si="131"/>
        <v>31226.089999999997</v>
      </c>
      <c r="J84" s="113">
        <f t="shared" si="117"/>
        <v>22555.189999999995</v>
      </c>
      <c r="K84" s="107">
        <f t="shared" si="132"/>
        <v>8670.9</v>
      </c>
      <c r="M84" s="109" t="s">
        <v>125</v>
      </c>
      <c r="N84" s="106">
        <f t="shared" si="133"/>
        <v>16690.38</v>
      </c>
      <c r="O84" s="113">
        <f t="shared" si="118"/>
        <v>14905.380000000001</v>
      </c>
      <c r="P84" s="107">
        <f t="shared" si="134"/>
        <v>1785</v>
      </c>
      <c r="Q84" s="106">
        <f t="shared" si="135"/>
        <v>20433.784</v>
      </c>
      <c r="R84" s="113">
        <f t="shared" si="119"/>
        <v>16268.783999999998</v>
      </c>
      <c r="S84" s="107">
        <f t="shared" si="136"/>
        <v>4165</v>
      </c>
      <c r="T84" s="106">
        <f t="shared" si="137"/>
        <v>26715.051999999996</v>
      </c>
      <c r="U84" s="113">
        <f t="shared" si="120"/>
        <v>18044.151999999998</v>
      </c>
      <c r="V84" s="107">
        <f t="shared" si="138"/>
        <v>8670.9</v>
      </c>
      <c r="X84" s="109" t="s">
        <v>125</v>
      </c>
      <c r="Y84" s="106">
        <f t="shared" si="139"/>
        <v>16690.38</v>
      </c>
      <c r="Z84" s="113">
        <f t="shared" si="121"/>
        <v>14905.380000000001</v>
      </c>
      <c r="AA84" s="107">
        <f t="shared" si="140"/>
        <v>1785</v>
      </c>
      <c r="AB84" s="106">
        <f t="shared" si="141"/>
        <v>20433.784</v>
      </c>
      <c r="AC84" s="113">
        <f t="shared" si="122"/>
        <v>16268.783999999998</v>
      </c>
      <c r="AD84" s="107">
        <f t="shared" si="142"/>
        <v>4165</v>
      </c>
      <c r="AE84" s="106">
        <f t="shared" si="143"/>
        <v>26715.051999999996</v>
      </c>
      <c r="AF84" s="113">
        <f t="shared" si="123"/>
        <v>18044.151999999998</v>
      </c>
      <c r="AG84" s="107">
        <f t="shared" si="144"/>
        <v>8670.9</v>
      </c>
      <c r="AI84" s="109" t="s">
        <v>125</v>
      </c>
      <c r="AJ84" s="106">
        <f t="shared" si="145"/>
        <v>13709.304</v>
      </c>
      <c r="AK84" s="113">
        <f t="shared" si="124"/>
        <v>11924.304</v>
      </c>
      <c r="AL84" s="107">
        <f t="shared" si="146"/>
        <v>1785</v>
      </c>
      <c r="AM84" s="106">
        <f t="shared" si="147"/>
        <v>17180.0272</v>
      </c>
      <c r="AN84" s="113">
        <f t="shared" si="125"/>
        <v>13015.0272</v>
      </c>
      <c r="AO84" s="107">
        <f t="shared" si="148"/>
        <v>4165</v>
      </c>
      <c r="AP84" s="106">
        <f t="shared" si="149"/>
        <v>23106.221600000001</v>
      </c>
      <c r="AQ84" s="113">
        <f t="shared" si="126"/>
        <v>14435.321600000001</v>
      </c>
      <c r="AR84" s="107">
        <f t="shared" si="150"/>
        <v>8670.9</v>
      </c>
    </row>
    <row r="86" spans="2:44">
      <c r="C86" s="108">
        <f>SUM(C92:C105)</f>
        <v>80795.434999999998</v>
      </c>
      <c r="D86" s="108">
        <f t="shared" ref="D86:K86" si="151">SUM(D92:D105)</f>
        <v>61068.735000000008</v>
      </c>
      <c r="E86" s="108">
        <f t="shared" si="151"/>
        <v>19726.7</v>
      </c>
      <c r="F86" s="108">
        <f t="shared" si="151"/>
        <v>108954.58</v>
      </c>
      <c r="G86" s="108">
        <f t="shared" si="151"/>
        <v>71414.98</v>
      </c>
      <c r="H86" s="108">
        <f t="shared" si="151"/>
        <v>37539.599999999999</v>
      </c>
      <c r="I86" s="108">
        <f t="shared" si="151"/>
        <v>150397.27499999997</v>
      </c>
      <c r="J86" s="108">
        <f t="shared" si="151"/>
        <v>79208.674999999988</v>
      </c>
      <c r="K86" s="108">
        <f t="shared" si="151"/>
        <v>71188.599999999991</v>
      </c>
      <c r="N86" s="108">
        <f>SUM(N92:N105)</f>
        <v>68581.687999999995</v>
      </c>
      <c r="O86" s="108">
        <f t="shared" ref="O86:V86" si="152">SUM(O92:O105)</f>
        <v>48854.987999999998</v>
      </c>
      <c r="P86" s="108">
        <f t="shared" si="152"/>
        <v>19726.7</v>
      </c>
      <c r="Q86" s="108">
        <f t="shared" si="152"/>
        <v>94671.584000000003</v>
      </c>
      <c r="R86" s="108">
        <f t="shared" si="152"/>
        <v>57131.983999999997</v>
      </c>
      <c r="S86" s="108">
        <f t="shared" si="152"/>
        <v>37539.599999999999</v>
      </c>
      <c r="T86" s="108">
        <f t="shared" si="152"/>
        <v>134555.54</v>
      </c>
      <c r="U86" s="108">
        <f t="shared" si="152"/>
        <v>63366.939999999995</v>
      </c>
      <c r="V86" s="108">
        <f t="shared" si="152"/>
        <v>71188.599999999991</v>
      </c>
      <c r="Y86" s="108">
        <f>SUM(Y92:Y105)</f>
        <v>68581.687999999995</v>
      </c>
      <c r="Z86" s="108">
        <f t="shared" ref="Z86:AG86" si="153">SUM(Z92:Z105)</f>
        <v>48854.987999999998</v>
      </c>
      <c r="AA86" s="108">
        <f t="shared" si="153"/>
        <v>19726.7</v>
      </c>
      <c r="AB86" s="108">
        <f t="shared" si="153"/>
        <v>94671.584000000003</v>
      </c>
      <c r="AC86" s="108">
        <f t="shared" si="153"/>
        <v>57131.983999999997</v>
      </c>
      <c r="AD86" s="108">
        <f t="shared" si="153"/>
        <v>37539.599999999999</v>
      </c>
      <c r="AE86" s="108">
        <f t="shared" si="153"/>
        <v>134555.54</v>
      </c>
      <c r="AF86" s="108">
        <f t="shared" si="153"/>
        <v>63366.939999999995</v>
      </c>
      <c r="AG86" s="108">
        <f t="shared" si="153"/>
        <v>71188.599999999991</v>
      </c>
      <c r="AJ86" s="108">
        <f>SUM(AJ92:AJ105)</f>
        <v>58810.690400000007</v>
      </c>
      <c r="AK86" s="108">
        <f t="shared" ref="AK86:AR86" si="154">SUM(AK92:AK105)</f>
        <v>39083.99040000001</v>
      </c>
      <c r="AL86" s="108">
        <f t="shared" si="154"/>
        <v>19726.7</v>
      </c>
      <c r="AM86" s="108">
        <f t="shared" si="154"/>
        <v>83245.1872</v>
      </c>
      <c r="AN86" s="108">
        <f t="shared" si="154"/>
        <v>45705.587200000009</v>
      </c>
      <c r="AO86" s="108">
        <f t="shared" si="154"/>
        <v>37539.599999999999</v>
      </c>
      <c r="AP86" s="108">
        <f t="shared" si="154"/>
        <v>121882.152</v>
      </c>
      <c r="AQ86" s="108">
        <f t="shared" si="154"/>
        <v>50693.552000000003</v>
      </c>
      <c r="AR86" s="108">
        <f t="shared" si="154"/>
        <v>71188.599999999991</v>
      </c>
    </row>
    <row r="87" spans="2:44">
      <c r="B87" s="135" t="s">
        <v>195</v>
      </c>
      <c r="C87" s="244" t="s">
        <v>3</v>
      </c>
      <c r="D87" s="244"/>
      <c r="E87" s="244"/>
      <c r="F87" s="244" t="s">
        <v>5</v>
      </c>
      <c r="G87" s="244"/>
      <c r="H87" s="244"/>
      <c r="I87" s="244" t="s">
        <v>6</v>
      </c>
      <c r="J87" s="244"/>
      <c r="K87" s="244"/>
      <c r="M87" s="135" t="s">
        <v>196</v>
      </c>
      <c r="N87" s="244" t="s">
        <v>3</v>
      </c>
      <c r="O87" s="244"/>
      <c r="P87" s="244"/>
      <c r="Q87" s="244" t="s">
        <v>5</v>
      </c>
      <c r="R87" s="244"/>
      <c r="S87" s="244"/>
      <c r="T87" s="244" t="s">
        <v>6</v>
      </c>
      <c r="U87" s="244"/>
      <c r="V87" s="244"/>
      <c r="X87" s="135" t="s">
        <v>197</v>
      </c>
      <c r="Y87" s="244" t="s">
        <v>3</v>
      </c>
      <c r="Z87" s="244"/>
      <c r="AA87" s="244"/>
      <c r="AB87" s="244" t="s">
        <v>5</v>
      </c>
      <c r="AC87" s="244"/>
      <c r="AD87" s="244"/>
      <c r="AE87" s="244" t="s">
        <v>6</v>
      </c>
      <c r="AF87" s="244"/>
      <c r="AG87" s="244"/>
      <c r="AI87" s="135" t="s">
        <v>198</v>
      </c>
      <c r="AJ87" s="244" t="s">
        <v>3</v>
      </c>
      <c r="AK87" s="244"/>
      <c r="AL87" s="244"/>
      <c r="AM87" s="244" t="s">
        <v>5</v>
      </c>
      <c r="AN87" s="244"/>
      <c r="AO87" s="244"/>
      <c r="AP87" s="244" t="s">
        <v>6</v>
      </c>
      <c r="AQ87" s="244"/>
      <c r="AR87" s="244"/>
    </row>
    <row r="88" spans="2:44">
      <c r="B88" s="2"/>
      <c r="C88" s="2"/>
      <c r="D88" s="114">
        <f>Premium!$C$116</f>
        <v>0.35</v>
      </c>
      <c r="E88" s="2"/>
      <c r="F88" s="2"/>
      <c r="G88" s="114">
        <f>Premium!$D$116</f>
        <v>0.35</v>
      </c>
      <c r="H88" s="2"/>
      <c r="I88" s="2"/>
      <c r="J88" s="114">
        <f>Premium!$E$116</f>
        <v>0.35</v>
      </c>
      <c r="K88" s="2"/>
      <c r="L88" s="2"/>
      <c r="M88" s="2"/>
      <c r="N88" s="2"/>
      <c r="O88" s="114">
        <f>Premium!$C$116</f>
        <v>0.35</v>
      </c>
      <c r="P88" s="2"/>
      <c r="Q88" s="2"/>
      <c r="R88" s="114">
        <f>Premium!$D$116</f>
        <v>0.35</v>
      </c>
      <c r="S88" s="2"/>
      <c r="T88" s="2"/>
      <c r="U88" s="114">
        <f>Premium!$E$116</f>
        <v>0.35</v>
      </c>
      <c r="V88" s="2"/>
      <c r="Y88" s="2"/>
      <c r="Z88" s="114">
        <f>Premium!$C$116</f>
        <v>0.35</v>
      </c>
      <c r="AA88" s="2"/>
      <c r="AB88" s="2"/>
      <c r="AC88" s="114">
        <f>Premium!$D$116</f>
        <v>0.35</v>
      </c>
      <c r="AD88" s="2"/>
      <c r="AE88" s="2"/>
      <c r="AF88" s="114">
        <f>Premium!$E$116</f>
        <v>0.35</v>
      </c>
      <c r="AG88" s="2"/>
      <c r="AH88" s="2"/>
      <c r="AJ88" s="2"/>
      <c r="AK88" s="114">
        <f>Premium!$C$116</f>
        <v>0.35</v>
      </c>
      <c r="AL88" s="2"/>
      <c r="AM88" s="2"/>
      <c r="AN88" s="114">
        <f>Premium!$D$116</f>
        <v>0.35</v>
      </c>
      <c r="AO88" s="2"/>
      <c r="AP88" s="2"/>
      <c r="AQ88" s="114">
        <f>Premium!$E$116</f>
        <v>0.35</v>
      </c>
      <c r="AR88" s="2"/>
    </row>
    <row r="89" spans="2:44">
      <c r="B89" s="104" t="s">
        <v>21</v>
      </c>
      <c r="C89" s="238">
        <v>7500</v>
      </c>
      <c r="D89" s="239"/>
      <c r="E89" s="240"/>
      <c r="F89" s="238">
        <v>7500</v>
      </c>
      <c r="G89" s="239"/>
      <c r="H89" s="240"/>
      <c r="I89" s="238">
        <v>7500</v>
      </c>
      <c r="J89" s="239"/>
      <c r="K89" s="240"/>
      <c r="N89" s="238">
        <v>7500</v>
      </c>
      <c r="O89" s="239"/>
      <c r="P89" s="240"/>
      <c r="Q89" s="238">
        <v>7500</v>
      </c>
      <c r="R89" s="239"/>
      <c r="S89" s="240"/>
      <c r="T89" s="238">
        <v>7500</v>
      </c>
      <c r="U89" s="239"/>
      <c r="V89" s="240"/>
      <c r="Y89" s="238">
        <v>7500</v>
      </c>
      <c r="Z89" s="239"/>
      <c r="AA89" s="240"/>
      <c r="AB89" s="238">
        <v>7500</v>
      </c>
      <c r="AC89" s="239"/>
      <c r="AD89" s="240"/>
      <c r="AE89" s="238">
        <v>7500</v>
      </c>
      <c r="AF89" s="239"/>
      <c r="AG89" s="240"/>
      <c r="AJ89" s="238">
        <v>7500</v>
      </c>
      <c r="AK89" s="239"/>
      <c r="AL89" s="240"/>
      <c r="AM89" s="238">
        <v>7500</v>
      </c>
      <c r="AN89" s="239"/>
      <c r="AO89" s="240"/>
      <c r="AP89" s="238">
        <v>7500</v>
      </c>
      <c r="AQ89" s="239"/>
      <c r="AR89" s="240"/>
    </row>
    <row r="90" spans="2:44">
      <c r="B90" s="104"/>
      <c r="C90" s="238" t="s">
        <v>136</v>
      </c>
      <c r="D90" s="239"/>
      <c r="E90" s="240"/>
      <c r="F90" s="238" t="s">
        <v>136</v>
      </c>
      <c r="G90" s="239"/>
      <c r="H90" s="240"/>
      <c r="I90" s="238" t="s">
        <v>136</v>
      </c>
      <c r="J90" s="239"/>
      <c r="K90" s="240"/>
      <c r="N90" s="241" t="s">
        <v>137</v>
      </c>
      <c r="O90" s="242"/>
      <c r="P90" s="243"/>
      <c r="Q90" s="241" t="s">
        <v>137</v>
      </c>
      <c r="R90" s="242"/>
      <c r="S90" s="243"/>
      <c r="T90" s="241" t="s">
        <v>137</v>
      </c>
      <c r="U90" s="242"/>
      <c r="V90" s="243"/>
      <c r="Y90" s="251" t="s">
        <v>156</v>
      </c>
      <c r="Z90" s="252"/>
      <c r="AA90" s="253"/>
      <c r="AB90" s="251" t="s">
        <v>156</v>
      </c>
      <c r="AC90" s="252"/>
      <c r="AD90" s="253"/>
      <c r="AE90" s="251" t="s">
        <v>156</v>
      </c>
      <c r="AF90" s="252"/>
      <c r="AG90" s="253"/>
      <c r="AJ90" s="241" t="s">
        <v>157</v>
      </c>
      <c r="AK90" s="242"/>
      <c r="AL90" s="243"/>
      <c r="AM90" s="241" t="s">
        <v>157</v>
      </c>
      <c r="AN90" s="242"/>
      <c r="AO90" s="243"/>
      <c r="AP90" s="241" t="s">
        <v>157</v>
      </c>
      <c r="AQ90" s="242"/>
      <c r="AR90" s="243"/>
    </row>
    <row r="91" spans="2:44">
      <c r="B91" s="104"/>
      <c r="C91" s="105" t="s">
        <v>32</v>
      </c>
      <c r="D91" s="105" t="s">
        <v>138</v>
      </c>
      <c r="E91" s="105" t="s">
        <v>139</v>
      </c>
      <c r="F91" s="105" t="s">
        <v>32</v>
      </c>
      <c r="G91" s="105" t="s">
        <v>138</v>
      </c>
      <c r="H91" s="105" t="s">
        <v>139</v>
      </c>
      <c r="I91" s="105" t="s">
        <v>32</v>
      </c>
      <c r="J91" s="105" t="s">
        <v>138</v>
      </c>
      <c r="K91" s="105" t="s">
        <v>139</v>
      </c>
      <c r="N91" s="105" t="s">
        <v>32</v>
      </c>
      <c r="O91" s="105" t="s">
        <v>138</v>
      </c>
      <c r="P91" s="105" t="s">
        <v>139</v>
      </c>
      <c r="Q91" s="105" t="s">
        <v>32</v>
      </c>
      <c r="R91" s="105" t="s">
        <v>138</v>
      </c>
      <c r="S91" s="105" t="s">
        <v>139</v>
      </c>
      <c r="T91" s="105" t="s">
        <v>32</v>
      </c>
      <c r="U91" s="105" t="s">
        <v>138</v>
      </c>
      <c r="V91" s="105" t="s">
        <v>139</v>
      </c>
      <c r="Y91" s="105" t="s">
        <v>32</v>
      </c>
      <c r="Z91" s="105" t="s">
        <v>138</v>
      </c>
      <c r="AA91" s="105" t="s">
        <v>139</v>
      </c>
      <c r="AB91" s="105" t="s">
        <v>32</v>
      </c>
      <c r="AC91" s="105" t="s">
        <v>138</v>
      </c>
      <c r="AD91" s="105" t="s">
        <v>139</v>
      </c>
      <c r="AE91" s="105" t="s">
        <v>32</v>
      </c>
      <c r="AF91" s="105" t="s">
        <v>138</v>
      </c>
      <c r="AG91" s="105" t="s">
        <v>139</v>
      </c>
      <c r="AJ91" s="105" t="s">
        <v>32</v>
      </c>
      <c r="AK91" s="105" t="s">
        <v>138</v>
      </c>
      <c r="AL91" s="105" t="s">
        <v>139</v>
      </c>
      <c r="AM91" s="105" t="s">
        <v>32</v>
      </c>
      <c r="AN91" s="105" t="s">
        <v>138</v>
      </c>
      <c r="AO91" s="105" t="s">
        <v>139</v>
      </c>
      <c r="AP91" s="105" t="s">
        <v>32</v>
      </c>
      <c r="AQ91" s="105" t="s">
        <v>138</v>
      </c>
      <c r="AR91" s="105" t="s">
        <v>139</v>
      </c>
    </row>
    <row r="92" spans="2:44">
      <c r="B92" s="109" t="s">
        <v>112</v>
      </c>
      <c r="C92" s="106">
        <f>SUM(D92:E92)</f>
        <v>1795.7799999999997</v>
      </c>
      <c r="D92" s="113">
        <f>D8*(1-D$88)</f>
        <v>880.87999999999988</v>
      </c>
      <c r="E92" s="107">
        <f>E8</f>
        <v>914.9</v>
      </c>
      <c r="F92" s="106">
        <f>SUM(G92:H92)</f>
        <v>2398.62</v>
      </c>
      <c r="G92" s="113">
        <f>G8*(1-G$88)</f>
        <v>1030.1200000000001</v>
      </c>
      <c r="H92" s="107">
        <f>H8</f>
        <v>1368.5</v>
      </c>
      <c r="I92" s="106">
        <f>SUM(J92:K92)</f>
        <v>3528.1049999999996</v>
      </c>
      <c r="J92" s="113">
        <f>J8*(1-J$88)</f>
        <v>1142.5049999999999</v>
      </c>
      <c r="K92" s="107">
        <f>K8</f>
        <v>2385.6</v>
      </c>
      <c r="M92" s="109" t="s">
        <v>112</v>
      </c>
      <c r="N92" s="106">
        <f>SUM(O92:P92)</f>
        <v>1619.6039999999998</v>
      </c>
      <c r="O92" s="113">
        <f>O8*(1-O$88)</f>
        <v>704.70399999999995</v>
      </c>
      <c r="P92" s="107">
        <f>P8</f>
        <v>914.9</v>
      </c>
      <c r="Q92" s="106">
        <f>SUM(R92:S92)</f>
        <v>2192.596</v>
      </c>
      <c r="R92" s="113">
        <f>R8*(1-R$88)</f>
        <v>824.09600000000012</v>
      </c>
      <c r="S92" s="107">
        <f>S8</f>
        <v>1368.5</v>
      </c>
      <c r="T92" s="106">
        <f>SUM(U92:V92)</f>
        <v>3299.6039999999998</v>
      </c>
      <c r="U92" s="113">
        <f>U8*(1-U$88)</f>
        <v>914.00399999999991</v>
      </c>
      <c r="V92" s="107">
        <f>V8</f>
        <v>2385.6</v>
      </c>
      <c r="X92" s="109" t="s">
        <v>112</v>
      </c>
      <c r="Y92" s="106">
        <f>SUM(Z92:AA92)</f>
        <v>1619.6039999999998</v>
      </c>
      <c r="Z92" s="113">
        <f>Z8*(1-Z$88)</f>
        <v>704.70399999999995</v>
      </c>
      <c r="AA92" s="107">
        <f>AA8</f>
        <v>914.9</v>
      </c>
      <c r="AB92" s="106">
        <f>SUM(AC92:AD92)</f>
        <v>2192.596</v>
      </c>
      <c r="AC92" s="113">
        <f>AC8*(1-AC$88)</f>
        <v>824.09600000000012</v>
      </c>
      <c r="AD92" s="107">
        <f>AD8</f>
        <v>1368.5</v>
      </c>
      <c r="AE92" s="106">
        <f>SUM(AF92:AG92)</f>
        <v>3299.6039999999998</v>
      </c>
      <c r="AF92" s="113">
        <f>AF8*(1-AF$88)</f>
        <v>914.00399999999991</v>
      </c>
      <c r="AG92" s="107">
        <f>AG8</f>
        <v>2385.6</v>
      </c>
      <c r="AI92" s="109" t="s">
        <v>112</v>
      </c>
      <c r="AJ92" s="106">
        <f>SUM(AK92:AL92)</f>
        <v>1478.6632</v>
      </c>
      <c r="AK92" s="113">
        <f>AK8*(1-AK$88)</f>
        <v>563.76319999999998</v>
      </c>
      <c r="AL92" s="107">
        <f>AL8</f>
        <v>914.9</v>
      </c>
      <c r="AM92" s="106">
        <f>SUM(AN92:AO92)</f>
        <v>2027.7768000000001</v>
      </c>
      <c r="AN92" s="113">
        <f>AN8*(1-AN$88)</f>
        <v>659.27680000000009</v>
      </c>
      <c r="AO92" s="107">
        <f>AO8</f>
        <v>1368.5</v>
      </c>
      <c r="AP92" s="106">
        <f>SUM(AQ92:AR92)</f>
        <v>3116.8031999999998</v>
      </c>
      <c r="AQ92" s="113">
        <f>AQ8*(1-AQ$88)</f>
        <v>731.20319999999992</v>
      </c>
      <c r="AR92" s="107">
        <f>AR8</f>
        <v>2385.6</v>
      </c>
    </row>
    <row r="93" spans="2:44">
      <c r="B93" s="109" t="s">
        <v>113</v>
      </c>
      <c r="C93" s="106">
        <f t="shared" ref="C93:C105" si="155">SUM(D93:E93)</f>
        <v>1637.86</v>
      </c>
      <c r="D93" s="113">
        <f t="shared" ref="D93:D105" si="156">D9*(1-D$88)</f>
        <v>851.76</v>
      </c>
      <c r="E93" s="107">
        <f t="shared" ref="E93:E105" si="157">E9</f>
        <v>786.09999999999991</v>
      </c>
      <c r="F93" s="106">
        <f t="shared" ref="F93:F105" si="158">SUM(G93:H93)</f>
        <v>2325.9949999999999</v>
      </c>
      <c r="G93" s="113">
        <f t="shared" ref="G93:G105" si="159">G9*(1-G$88)</f>
        <v>995.995</v>
      </c>
      <c r="H93" s="107">
        <f t="shared" ref="H93:H105" si="160">H9</f>
        <v>1330</v>
      </c>
      <c r="I93" s="106">
        <f t="shared" ref="I93:I105" si="161">SUM(J93:K93)</f>
        <v>3499.4399999999996</v>
      </c>
      <c r="J93" s="113">
        <f t="shared" ref="J93:J105" si="162">J9*(1-J$88)</f>
        <v>1104.74</v>
      </c>
      <c r="K93" s="107">
        <f t="shared" ref="K93:K105" si="163">K9</f>
        <v>2394.6999999999998</v>
      </c>
      <c r="M93" s="109" t="s">
        <v>113</v>
      </c>
      <c r="N93" s="106">
        <f t="shared" ref="N93:N105" si="164">SUM(O93:P93)</f>
        <v>1467.5079999999998</v>
      </c>
      <c r="O93" s="113">
        <f t="shared" ref="O93:O105" si="165">O9*(1-O$88)</f>
        <v>681.40800000000002</v>
      </c>
      <c r="P93" s="107">
        <f t="shared" ref="P93:P105" si="166">P9</f>
        <v>786.09999999999991</v>
      </c>
      <c r="Q93" s="106">
        <f t="shared" ref="Q93:Q105" si="167">SUM(R93:S93)</f>
        <v>2126.7959999999998</v>
      </c>
      <c r="R93" s="113">
        <f t="shared" ref="R93:R105" si="168">R9*(1-R$88)</f>
        <v>796.79599999999994</v>
      </c>
      <c r="S93" s="107">
        <f t="shared" ref="S93:S105" si="169">S9</f>
        <v>1330</v>
      </c>
      <c r="T93" s="106">
        <f t="shared" ref="T93:T105" si="170">SUM(U93:V93)</f>
        <v>3278.4919999999997</v>
      </c>
      <c r="U93" s="113">
        <f t="shared" ref="U93:U105" si="171">U9*(1-U$88)</f>
        <v>883.79200000000003</v>
      </c>
      <c r="V93" s="107">
        <f t="shared" ref="V93:V105" si="172">V9</f>
        <v>2394.6999999999998</v>
      </c>
      <c r="X93" s="109" t="s">
        <v>113</v>
      </c>
      <c r="Y93" s="106">
        <f t="shared" ref="Y93:Y105" si="173">SUM(Z93:AA93)</f>
        <v>1467.5079999999998</v>
      </c>
      <c r="Z93" s="113">
        <f t="shared" ref="Z93:Z105" si="174">Z9*(1-Z$88)</f>
        <v>681.40800000000002</v>
      </c>
      <c r="AA93" s="107">
        <f t="shared" ref="AA93:AA105" si="175">AA9</f>
        <v>786.09999999999991</v>
      </c>
      <c r="AB93" s="106">
        <f t="shared" ref="AB93:AB105" si="176">SUM(AC93:AD93)</f>
        <v>2126.7959999999998</v>
      </c>
      <c r="AC93" s="113">
        <f t="shared" ref="AC93:AC105" si="177">AC9*(1-AC$88)</f>
        <v>796.79599999999994</v>
      </c>
      <c r="AD93" s="107">
        <f t="shared" ref="AD93:AD105" si="178">AD9</f>
        <v>1330</v>
      </c>
      <c r="AE93" s="106">
        <f t="shared" ref="AE93:AE105" si="179">SUM(AF93:AG93)</f>
        <v>3278.4919999999997</v>
      </c>
      <c r="AF93" s="113">
        <f t="shared" ref="AF93:AF105" si="180">AF9*(1-AF$88)</f>
        <v>883.79200000000003</v>
      </c>
      <c r="AG93" s="107">
        <f t="shared" ref="AG93:AG105" si="181">AG9</f>
        <v>2394.6999999999998</v>
      </c>
      <c r="AI93" s="109" t="s">
        <v>113</v>
      </c>
      <c r="AJ93" s="106">
        <f t="shared" ref="AJ93:AJ105" si="182">SUM(AK93:AL93)</f>
        <v>1331.2264</v>
      </c>
      <c r="AK93" s="113">
        <f t="shared" ref="AK93:AK105" si="183">AK9*(1-AK$88)</f>
        <v>545.12639999999999</v>
      </c>
      <c r="AL93" s="107">
        <f t="shared" ref="AL93:AL105" si="184">AL9</f>
        <v>786.09999999999991</v>
      </c>
      <c r="AM93" s="106">
        <f t="shared" ref="AM93:AM105" si="185">SUM(AN93:AO93)</f>
        <v>1967.4367999999999</v>
      </c>
      <c r="AN93" s="113">
        <f t="shared" ref="AN93:AN105" si="186">AN9*(1-AN$88)</f>
        <v>637.43680000000006</v>
      </c>
      <c r="AO93" s="107">
        <f t="shared" ref="AO93:AO105" si="187">AO9</f>
        <v>1330</v>
      </c>
      <c r="AP93" s="106">
        <f t="shared" ref="AP93:AP105" si="188">SUM(AQ93:AR93)</f>
        <v>3101.7336</v>
      </c>
      <c r="AQ93" s="113">
        <f t="shared" ref="AQ93:AQ105" si="189">AQ9*(1-AQ$88)</f>
        <v>707.03360000000009</v>
      </c>
      <c r="AR93" s="107">
        <f t="shared" ref="AR93:AR105" si="190">AR9</f>
        <v>2394.6999999999998</v>
      </c>
    </row>
    <row r="94" spans="2:44">
      <c r="B94" s="109" t="s">
        <v>114</v>
      </c>
      <c r="C94" s="106">
        <f t="shared" si="155"/>
        <v>1893.7099999999998</v>
      </c>
      <c r="D94" s="113">
        <f t="shared" si="156"/>
        <v>983.70999999999992</v>
      </c>
      <c r="E94" s="107">
        <f t="shared" si="157"/>
        <v>909.99999999999989</v>
      </c>
      <c r="F94" s="106">
        <f t="shared" si="158"/>
        <v>2674.14</v>
      </c>
      <c r="G94" s="113">
        <f t="shared" si="159"/>
        <v>1150.24</v>
      </c>
      <c r="H94" s="107">
        <f t="shared" si="160"/>
        <v>1523.8999999999999</v>
      </c>
      <c r="I94" s="106">
        <f t="shared" si="161"/>
        <v>4125.5199999999995</v>
      </c>
      <c r="J94" s="113">
        <f t="shared" si="162"/>
        <v>1275.82</v>
      </c>
      <c r="K94" s="107">
        <f t="shared" si="163"/>
        <v>2849.7</v>
      </c>
      <c r="M94" s="109" t="s">
        <v>114</v>
      </c>
      <c r="N94" s="106">
        <f t="shared" si="164"/>
        <v>1696.9679999999998</v>
      </c>
      <c r="O94" s="113">
        <f t="shared" si="165"/>
        <v>786.96800000000007</v>
      </c>
      <c r="P94" s="107">
        <f t="shared" si="166"/>
        <v>909.99999999999989</v>
      </c>
      <c r="Q94" s="106">
        <f t="shared" si="167"/>
        <v>2444.0920000000001</v>
      </c>
      <c r="R94" s="113">
        <f t="shared" si="168"/>
        <v>920.19200000000012</v>
      </c>
      <c r="S94" s="107">
        <f t="shared" si="169"/>
        <v>1523.8999999999999</v>
      </c>
      <c r="T94" s="106">
        <f t="shared" si="170"/>
        <v>3870.3559999999998</v>
      </c>
      <c r="U94" s="113">
        <f t="shared" si="171"/>
        <v>1020.6560000000001</v>
      </c>
      <c r="V94" s="107">
        <f t="shared" si="172"/>
        <v>2849.7</v>
      </c>
      <c r="X94" s="109" t="s">
        <v>114</v>
      </c>
      <c r="Y94" s="106">
        <f t="shared" si="173"/>
        <v>1696.9679999999998</v>
      </c>
      <c r="Z94" s="113">
        <f t="shared" si="174"/>
        <v>786.96800000000007</v>
      </c>
      <c r="AA94" s="107">
        <f t="shared" si="175"/>
        <v>909.99999999999989</v>
      </c>
      <c r="AB94" s="106">
        <f t="shared" si="176"/>
        <v>2444.0920000000001</v>
      </c>
      <c r="AC94" s="113">
        <f t="shared" si="177"/>
        <v>920.19200000000012</v>
      </c>
      <c r="AD94" s="107">
        <f t="shared" si="178"/>
        <v>1523.8999999999999</v>
      </c>
      <c r="AE94" s="106">
        <f t="shared" si="179"/>
        <v>3870.3559999999998</v>
      </c>
      <c r="AF94" s="113">
        <f t="shared" si="180"/>
        <v>1020.6560000000001</v>
      </c>
      <c r="AG94" s="107">
        <f t="shared" si="181"/>
        <v>2849.7</v>
      </c>
      <c r="AI94" s="109" t="s">
        <v>114</v>
      </c>
      <c r="AJ94" s="106">
        <f t="shared" si="182"/>
        <v>1539.5744</v>
      </c>
      <c r="AK94" s="113">
        <f t="shared" si="183"/>
        <v>629.57440000000008</v>
      </c>
      <c r="AL94" s="107">
        <f t="shared" si="184"/>
        <v>909.99999999999989</v>
      </c>
      <c r="AM94" s="106">
        <f t="shared" si="185"/>
        <v>2260.0536000000002</v>
      </c>
      <c r="AN94" s="113">
        <f t="shared" si="186"/>
        <v>736.1536000000001</v>
      </c>
      <c r="AO94" s="107">
        <f t="shared" si="187"/>
        <v>1523.8999999999999</v>
      </c>
      <c r="AP94" s="106">
        <f t="shared" si="188"/>
        <v>3666.2248</v>
      </c>
      <c r="AQ94" s="113">
        <f t="shared" si="189"/>
        <v>816.52480000000003</v>
      </c>
      <c r="AR94" s="107">
        <f t="shared" si="190"/>
        <v>2849.7</v>
      </c>
    </row>
    <row r="95" spans="2:44">
      <c r="B95" s="109" t="s">
        <v>115</v>
      </c>
      <c r="C95" s="106">
        <f t="shared" si="155"/>
        <v>2326.0650000000001</v>
      </c>
      <c r="D95" s="113">
        <f t="shared" si="156"/>
        <v>1248.0650000000001</v>
      </c>
      <c r="E95" s="107">
        <f t="shared" si="157"/>
        <v>1078</v>
      </c>
      <c r="F95" s="106">
        <f t="shared" si="158"/>
        <v>3236.4849999999997</v>
      </c>
      <c r="G95" s="113">
        <f t="shared" si="159"/>
        <v>1459.1849999999997</v>
      </c>
      <c r="H95" s="107">
        <f t="shared" si="160"/>
        <v>1777.3</v>
      </c>
      <c r="I95" s="106">
        <f t="shared" si="161"/>
        <v>4851.7349999999997</v>
      </c>
      <c r="J95" s="113">
        <f t="shared" si="162"/>
        <v>1618.4349999999997</v>
      </c>
      <c r="K95" s="107">
        <f t="shared" si="163"/>
        <v>3233.2999999999997</v>
      </c>
      <c r="M95" s="109" t="s">
        <v>115</v>
      </c>
      <c r="N95" s="106">
        <f t="shared" si="164"/>
        <v>2076.4520000000002</v>
      </c>
      <c r="O95" s="113">
        <f t="shared" si="165"/>
        <v>998.452</v>
      </c>
      <c r="P95" s="107">
        <f t="shared" si="166"/>
        <v>1078</v>
      </c>
      <c r="Q95" s="106">
        <f t="shared" si="167"/>
        <v>2944.6480000000001</v>
      </c>
      <c r="R95" s="113">
        <f t="shared" si="168"/>
        <v>1167.348</v>
      </c>
      <c r="S95" s="107">
        <f t="shared" si="169"/>
        <v>1777.3</v>
      </c>
      <c r="T95" s="106">
        <f t="shared" si="170"/>
        <v>4528.0479999999998</v>
      </c>
      <c r="U95" s="113">
        <f t="shared" si="171"/>
        <v>1294.748</v>
      </c>
      <c r="V95" s="107">
        <f t="shared" si="172"/>
        <v>3233.2999999999997</v>
      </c>
      <c r="X95" s="109" t="s">
        <v>115</v>
      </c>
      <c r="Y95" s="106">
        <f t="shared" si="173"/>
        <v>2076.4520000000002</v>
      </c>
      <c r="Z95" s="113">
        <f t="shared" si="174"/>
        <v>998.452</v>
      </c>
      <c r="AA95" s="107">
        <f t="shared" si="175"/>
        <v>1078</v>
      </c>
      <c r="AB95" s="106">
        <f t="shared" si="176"/>
        <v>2944.6480000000001</v>
      </c>
      <c r="AC95" s="113">
        <f t="shared" si="177"/>
        <v>1167.348</v>
      </c>
      <c r="AD95" s="107">
        <f t="shared" si="178"/>
        <v>1777.3</v>
      </c>
      <c r="AE95" s="106">
        <f t="shared" si="179"/>
        <v>4528.0479999999998</v>
      </c>
      <c r="AF95" s="113">
        <f t="shared" si="180"/>
        <v>1294.748</v>
      </c>
      <c r="AG95" s="107">
        <f t="shared" si="181"/>
        <v>3233.2999999999997</v>
      </c>
      <c r="AI95" s="109" t="s">
        <v>115</v>
      </c>
      <c r="AJ95" s="106">
        <f t="shared" si="182"/>
        <v>1876.7616</v>
      </c>
      <c r="AK95" s="113">
        <f t="shared" si="183"/>
        <v>798.76160000000004</v>
      </c>
      <c r="AL95" s="107">
        <f t="shared" si="184"/>
        <v>1078</v>
      </c>
      <c r="AM95" s="106">
        <f t="shared" si="185"/>
        <v>2711.1783999999998</v>
      </c>
      <c r="AN95" s="113">
        <f t="shared" si="186"/>
        <v>933.87839999999994</v>
      </c>
      <c r="AO95" s="107">
        <f t="shared" si="187"/>
        <v>1777.3</v>
      </c>
      <c r="AP95" s="106">
        <f t="shared" si="188"/>
        <v>4269.0983999999999</v>
      </c>
      <c r="AQ95" s="113">
        <f t="shared" si="189"/>
        <v>1035.7984000000001</v>
      </c>
      <c r="AR95" s="107">
        <f t="shared" si="190"/>
        <v>3233.2999999999997</v>
      </c>
    </row>
    <row r="96" spans="2:44">
      <c r="B96" s="109" t="s">
        <v>116</v>
      </c>
      <c r="C96" s="106">
        <f t="shared" si="155"/>
        <v>2591.085</v>
      </c>
      <c r="D96" s="113">
        <f t="shared" si="156"/>
        <v>1468.2849999999999</v>
      </c>
      <c r="E96" s="107">
        <f t="shared" si="157"/>
        <v>1122.8</v>
      </c>
      <c r="F96" s="106">
        <f t="shared" si="158"/>
        <v>3530.415</v>
      </c>
      <c r="G96" s="113">
        <f t="shared" si="159"/>
        <v>1716.7149999999999</v>
      </c>
      <c r="H96" s="107">
        <f t="shared" si="160"/>
        <v>1813.6999999999998</v>
      </c>
      <c r="I96" s="106">
        <f t="shared" si="161"/>
        <v>5196.9749999999995</v>
      </c>
      <c r="J96" s="113">
        <f t="shared" si="162"/>
        <v>1904.175</v>
      </c>
      <c r="K96" s="107">
        <f t="shared" si="163"/>
        <v>3292.7999999999997</v>
      </c>
      <c r="M96" s="109" t="s">
        <v>116</v>
      </c>
      <c r="N96" s="106">
        <f t="shared" si="164"/>
        <v>2297.4279999999999</v>
      </c>
      <c r="O96" s="113">
        <f t="shared" si="165"/>
        <v>1174.6279999999999</v>
      </c>
      <c r="P96" s="107">
        <f t="shared" si="166"/>
        <v>1122.8</v>
      </c>
      <c r="Q96" s="106">
        <f t="shared" si="167"/>
        <v>3187.0720000000001</v>
      </c>
      <c r="R96" s="113">
        <f t="shared" si="168"/>
        <v>1373.3720000000001</v>
      </c>
      <c r="S96" s="107">
        <f t="shared" si="169"/>
        <v>1813.6999999999998</v>
      </c>
      <c r="T96" s="106">
        <f t="shared" si="170"/>
        <v>4816.1399999999994</v>
      </c>
      <c r="U96" s="113">
        <f t="shared" si="171"/>
        <v>1523.34</v>
      </c>
      <c r="V96" s="107">
        <f t="shared" si="172"/>
        <v>3292.7999999999997</v>
      </c>
      <c r="X96" s="109" t="s">
        <v>116</v>
      </c>
      <c r="Y96" s="106">
        <f t="shared" si="173"/>
        <v>2297.4279999999999</v>
      </c>
      <c r="Z96" s="113">
        <f t="shared" si="174"/>
        <v>1174.6279999999999</v>
      </c>
      <c r="AA96" s="107">
        <f t="shared" si="175"/>
        <v>1122.8</v>
      </c>
      <c r="AB96" s="106">
        <f t="shared" si="176"/>
        <v>3187.0720000000001</v>
      </c>
      <c r="AC96" s="113">
        <f t="shared" si="177"/>
        <v>1373.3720000000001</v>
      </c>
      <c r="AD96" s="107">
        <f t="shared" si="178"/>
        <v>1813.6999999999998</v>
      </c>
      <c r="AE96" s="106">
        <f t="shared" si="179"/>
        <v>4816.1399999999994</v>
      </c>
      <c r="AF96" s="113">
        <f t="shared" si="180"/>
        <v>1523.34</v>
      </c>
      <c r="AG96" s="107">
        <f t="shared" si="181"/>
        <v>3292.7999999999997</v>
      </c>
      <c r="AI96" s="109" t="s">
        <v>116</v>
      </c>
      <c r="AJ96" s="106">
        <f t="shared" si="182"/>
        <v>2062.5023999999999</v>
      </c>
      <c r="AK96" s="113">
        <f t="shared" si="183"/>
        <v>939.70240000000001</v>
      </c>
      <c r="AL96" s="107">
        <f t="shared" si="184"/>
        <v>1122.8</v>
      </c>
      <c r="AM96" s="106">
        <f t="shared" si="185"/>
        <v>2912.3976000000002</v>
      </c>
      <c r="AN96" s="113">
        <f t="shared" si="186"/>
        <v>1098.6976000000002</v>
      </c>
      <c r="AO96" s="107">
        <f t="shared" si="187"/>
        <v>1813.6999999999998</v>
      </c>
      <c r="AP96" s="106">
        <f t="shared" si="188"/>
        <v>4511.4719999999998</v>
      </c>
      <c r="AQ96" s="113">
        <f t="shared" si="189"/>
        <v>1218.672</v>
      </c>
      <c r="AR96" s="107">
        <f t="shared" si="190"/>
        <v>3292.7999999999997</v>
      </c>
    </row>
    <row r="97" spans="2:44">
      <c r="B97" s="110" t="s">
        <v>117</v>
      </c>
      <c r="C97" s="106">
        <f t="shared" si="155"/>
        <v>2881.83</v>
      </c>
      <c r="D97" s="113">
        <f t="shared" si="156"/>
        <v>1658.9299999999998</v>
      </c>
      <c r="E97" s="107">
        <f t="shared" si="157"/>
        <v>1222.8999999999999</v>
      </c>
      <c r="F97" s="106">
        <f t="shared" si="158"/>
        <v>3937.22</v>
      </c>
      <c r="G97" s="113">
        <f t="shared" si="159"/>
        <v>1940.12</v>
      </c>
      <c r="H97" s="107">
        <f t="shared" si="160"/>
        <v>1997.1</v>
      </c>
      <c r="I97" s="106">
        <f t="shared" si="161"/>
        <v>5840.6949999999997</v>
      </c>
      <c r="J97" s="113">
        <f t="shared" si="162"/>
        <v>2151.6949999999997</v>
      </c>
      <c r="K97" s="107">
        <f t="shared" si="163"/>
        <v>3688.9999999999995</v>
      </c>
      <c r="M97" s="110" t="s">
        <v>117</v>
      </c>
      <c r="N97" s="106">
        <f t="shared" si="164"/>
        <v>2550.0439999999999</v>
      </c>
      <c r="O97" s="113">
        <f t="shared" si="165"/>
        <v>1327.144</v>
      </c>
      <c r="P97" s="107">
        <f t="shared" si="166"/>
        <v>1222.8999999999999</v>
      </c>
      <c r="Q97" s="106">
        <f t="shared" si="167"/>
        <v>3549.1959999999999</v>
      </c>
      <c r="R97" s="113">
        <f t="shared" si="168"/>
        <v>1552.0959999999998</v>
      </c>
      <c r="S97" s="107">
        <f t="shared" si="169"/>
        <v>1997.1</v>
      </c>
      <c r="T97" s="106">
        <f t="shared" si="170"/>
        <v>5410.3559999999998</v>
      </c>
      <c r="U97" s="113">
        <f t="shared" si="171"/>
        <v>1721.356</v>
      </c>
      <c r="V97" s="107">
        <f t="shared" si="172"/>
        <v>3688.9999999999995</v>
      </c>
      <c r="X97" s="110" t="s">
        <v>117</v>
      </c>
      <c r="Y97" s="106">
        <f t="shared" si="173"/>
        <v>2550.0439999999999</v>
      </c>
      <c r="Z97" s="113">
        <f t="shared" si="174"/>
        <v>1327.144</v>
      </c>
      <c r="AA97" s="107">
        <f t="shared" si="175"/>
        <v>1222.8999999999999</v>
      </c>
      <c r="AB97" s="106">
        <f t="shared" si="176"/>
        <v>3549.1959999999999</v>
      </c>
      <c r="AC97" s="113">
        <f t="shared" si="177"/>
        <v>1552.0959999999998</v>
      </c>
      <c r="AD97" s="107">
        <f t="shared" si="178"/>
        <v>1997.1</v>
      </c>
      <c r="AE97" s="106">
        <f t="shared" si="179"/>
        <v>5410.3559999999998</v>
      </c>
      <c r="AF97" s="113">
        <f t="shared" si="180"/>
        <v>1721.356</v>
      </c>
      <c r="AG97" s="107">
        <f t="shared" si="181"/>
        <v>3688.9999999999995</v>
      </c>
      <c r="AI97" s="110" t="s">
        <v>117</v>
      </c>
      <c r="AJ97" s="106">
        <f t="shared" si="182"/>
        <v>2284.6152000000002</v>
      </c>
      <c r="AK97" s="113">
        <f t="shared" si="183"/>
        <v>1061.7152000000001</v>
      </c>
      <c r="AL97" s="107">
        <f t="shared" si="184"/>
        <v>1222.8999999999999</v>
      </c>
      <c r="AM97" s="106">
        <f t="shared" si="185"/>
        <v>3238.7767999999996</v>
      </c>
      <c r="AN97" s="113">
        <f t="shared" si="186"/>
        <v>1241.6768</v>
      </c>
      <c r="AO97" s="107">
        <f t="shared" si="187"/>
        <v>1997.1</v>
      </c>
      <c r="AP97" s="106">
        <f t="shared" si="188"/>
        <v>5066.0847999999996</v>
      </c>
      <c r="AQ97" s="113">
        <f t="shared" si="189"/>
        <v>1377.0848000000001</v>
      </c>
      <c r="AR97" s="107">
        <f t="shared" si="190"/>
        <v>3688.9999999999995</v>
      </c>
    </row>
    <row r="98" spans="2:44">
      <c r="B98" s="109" t="s">
        <v>118</v>
      </c>
      <c r="C98" s="106">
        <f t="shared" si="155"/>
        <v>3379.6000000000004</v>
      </c>
      <c r="D98" s="113">
        <f t="shared" si="156"/>
        <v>2011.1000000000001</v>
      </c>
      <c r="E98" s="107">
        <f t="shared" si="157"/>
        <v>1368.5</v>
      </c>
      <c r="F98" s="106">
        <f t="shared" si="158"/>
        <v>4616.3950000000004</v>
      </c>
      <c r="G98" s="113">
        <f t="shared" si="159"/>
        <v>2351.895</v>
      </c>
      <c r="H98" s="107">
        <f t="shared" si="160"/>
        <v>2264.5</v>
      </c>
      <c r="I98" s="106">
        <f t="shared" si="161"/>
        <v>6683.9149999999991</v>
      </c>
      <c r="J98" s="113">
        <f t="shared" si="162"/>
        <v>2608.5149999999999</v>
      </c>
      <c r="K98" s="107">
        <f t="shared" si="163"/>
        <v>4075.3999999999996</v>
      </c>
      <c r="M98" s="109" t="s">
        <v>118</v>
      </c>
      <c r="N98" s="106">
        <f t="shared" si="164"/>
        <v>2977.38</v>
      </c>
      <c r="O98" s="113">
        <f t="shared" si="165"/>
        <v>1608.8800000000003</v>
      </c>
      <c r="P98" s="107">
        <f t="shared" si="166"/>
        <v>1368.5</v>
      </c>
      <c r="Q98" s="106">
        <f t="shared" si="167"/>
        <v>4146.0159999999996</v>
      </c>
      <c r="R98" s="113">
        <f t="shared" si="168"/>
        <v>1881.5160000000001</v>
      </c>
      <c r="S98" s="107">
        <f t="shared" si="169"/>
        <v>2264.5</v>
      </c>
      <c r="T98" s="106">
        <f t="shared" si="170"/>
        <v>6162.2119999999995</v>
      </c>
      <c r="U98" s="113">
        <f t="shared" si="171"/>
        <v>2086.8119999999999</v>
      </c>
      <c r="V98" s="107">
        <f t="shared" si="172"/>
        <v>4075.3999999999996</v>
      </c>
      <c r="X98" s="109" t="s">
        <v>118</v>
      </c>
      <c r="Y98" s="106">
        <f t="shared" si="173"/>
        <v>2977.38</v>
      </c>
      <c r="Z98" s="113">
        <f t="shared" si="174"/>
        <v>1608.8800000000003</v>
      </c>
      <c r="AA98" s="107">
        <f t="shared" si="175"/>
        <v>1368.5</v>
      </c>
      <c r="AB98" s="106">
        <f t="shared" si="176"/>
        <v>4146.0159999999996</v>
      </c>
      <c r="AC98" s="113">
        <f t="shared" si="177"/>
        <v>1881.5160000000001</v>
      </c>
      <c r="AD98" s="107">
        <f t="shared" si="178"/>
        <v>2264.5</v>
      </c>
      <c r="AE98" s="106">
        <f t="shared" si="179"/>
        <v>6162.2119999999995</v>
      </c>
      <c r="AF98" s="113">
        <f t="shared" si="180"/>
        <v>2086.8119999999999</v>
      </c>
      <c r="AG98" s="107">
        <f t="shared" si="181"/>
        <v>4075.3999999999996</v>
      </c>
      <c r="AI98" s="109" t="s">
        <v>118</v>
      </c>
      <c r="AJ98" s="106">
        <f t="shared" si="182"/>
        <v>2655.6040000000003</v>
      </c>
      <c r="AK98" s="113">
        <f t="shared" si="183"/>
        <v>1287.1040000000003</v>
      </c>
      <c r="AL98" s="107">
        <f t="shared" si="184"/>
        <v>1368.5</v>
      </c>
      <c r="AM98" s="106">
        <f t="shared" si="185"/>
        <v>3769.7128000000002</v>
      </c>
      <c r="AN98" s="113">
        <f t="shared" si="186"/>
        <v>1505.2128</v>
      </c>
      <c r="AO98" s="107">
        <f t="shared" si="187"/>
        <v>2264.5</v>
      </c>
      <c r="AP98" s="106">
        <f t="shared" si="188"/>
        <v>5744.8495999999996</v>
      </c>
      <c r="AQ98" s="113">
        <f t="shared" si="189"/>
        <v>1669.4496000000001</v>
      </c>
      <c r="AR98" s="107">
        <f t="shared" si="190"/>
        <v>4075.3999999999996</v>
      </c>
    </row>
    <row r="99" spans="2:44">
      <c r="B99" s="109" t="s">
        <v>119</v>
      </c>
      <c r="C99" s="106">
        <f t="shared" si="155"/>
        <v>4109.1749999999993</v>
      </c>
      <c r="D99" s="113">
        <f t="shared" si="156"/>
        <v>2495.6749999999997</v>
      </c>
      <c r="E99" s="107">
        <f t="shared" si="157"/>
        <v>1613.5</v>
      </c>
      <c r="F99" s="106">
        <f t="shared" si="158"/>
        <v>5491.57</v>
      </c>
      <c r="G99" s="113">
        <f t="shared" si="159"/>
        <v>2918.3699999999994</v>
      </c>
      <c r="H99" s="107">
        <f t="shared" si="160"/>
        <v>2573.1999999999998</v>
      </c>
      <c r="I99" s="106">
        <f t="shared" si="161"/>
        <v>7847.7699999999986</v>
      </c>
      <c r="J99" s="113">
        <f t="shared" si="162"/>
        <v>3236.8699999999994</v>
      </c>
      <c r="K99" s="107">
        <f t="shared" si="163"/>
        <v>4610.8999999999996</v>
      </c>
      <c r="M99" s="109" t="s">
        <v>119</v>
      </c>
      <c r="N99" s="106">
        <f t="shared" si="164"/>
        <v>3610.04</v>
      </c>
      <c r="O99" s="113">
        <f t="shared" si="165"/>
        <v>1996.54</v>
      </c>
      <c r="P99" s="107">
        <f t="shared" si="166"/>
        <v>1613.5</v>
      </c>
      <c r="Q99" s="106">
        <f t="shared" si="167"/>
        <v>4907.8959999999997</v>
      </c>
      <c r="R99" s="113">
        <f t="shared" si="168"/>
        <v>2334.6959999999999</v>
      </c>
      <c r="S99" s="107">
        <f t="shared" si="169"/>
        <v>2573.1999999999998</v>
      </c>
      <c r="T99" s="106">
        <f t="shared" si="170"/>
        <v>7200.3959999999997</v>
      </c>
      <c r="U99" s="113">
        <f t="shared" si="171"/>
        <v>2589.4960000000001</v>
      </c>
      <c r="V99" s="107">
        <f t="shared" si="172"/>
        <v>4610.8999999999996</v>
      </c>
      <c r="X99" s="109" t="s">
        <v>119</v>
      </c>
      <c r="Y99" s="106">
        <f t="shared" si="173"/>
        <v>3610.04</v>
      </c>
      <c r="Z99" s="113">
        <f t="shared" si="174"/>
        <v>1996.54</v>
      </c>
      <c r="AA99" s="107">
        <f t="shared" si="175"/>
        <v>1613.5</v>
      </c>
      <c r="AB99" s="106">
        <f t="shared" si="176"/>
        <v>4907.8959999999997</v>
      </c>
      <c r="AC99" s="113">
        <f t="shared" si="177"/>
        <v>2334.6959999999999</v>
      </c>
      <c r="AD99" s="107">
        <f t="shared" si="178"/>
        <v>2573.1999999999998</v>
      </c>
      <c r="AE99" s="106">
        <f t="shared" si="179"/>
        <v>7200.3959999999997</v>
      </c>
      <c r="AF99" s="113">
        <f t="shared" si="180"/>
        <v>2589.4960000000001</v>
      </c>
      <c r="AG99" s="107">
        <f t="shared" si="181"/>
        <v>4610.8999999999996</v>
      </c>
      <c r="AI99" s="109" t="s">
        <v>119</v>
      </c>
      <c r="AJ99" s="106">
        <f t="shared" si="182"/>
        <v>3210.732</v>
      </c>
      <c r="AK99" s="113">
        <f t="shared" si="183"/>
        <v>1597.2320000000002</v>
      </c>
      <c r="AL99" s="107">
        <f t="shared" si="184"/>
        <v>1613.5</v>
      </c>
      <c r="AM99" s="106">
        <f t="shared" si="185"/>
        <v>4440.9567999999999</v>
      </c>
      <c r="AN99" s="113">
        <f t="shared" si="186"/>
        <v>1867.7567999999999</v>
      </c>
      <c r="AO99" s="107">
        <f t="shared" si="187"/>
        <v>2573.1999999999998</v>
      </c>
      <c r="AP99" s="106">
        <f t="shared" si="188"/>
        <v>6682.4967999999999</v>
      </c>
      <c r="AQ99" s="113">
        <f t="shared" si="189"/>
        <v>2071.5968000000003</v>
      </c>
      <c r="AR99" s="107">
        <f t="shared" si="190"/>
        <v>4610.8999999999996</v>
      </c>
    </row>
    <row r="100" spans="2:44">
      <c r="B100" s="109" t="s">
        <v>120</v>
      </c>
      <c r="C100" s="106">
        <f t="shared" si="155"/>
        <v>4941.335</v>
      </c>
      <c r="D100" s="113">
        <f t="shared" si="156"/>
        <v>3156.335</v>
      </c>
      <c r="E100" s="107">
        <f t="shared" si="157"/>
        <v>1785</v>
      </c>
      <c r="F100" s="106">
        <f t="shared" si="158"/>
        <v>6768.86</v>
      </c>
      <c r="G100" s="113">
        <f t="shared" si="159"/>
        <v>3690.96</v>
      </c>
      <c r="H100" s="107">
        <f t="shared" si="160"/>
        <v>3077.8999999999996</v>
      </c>
      <c r="I100" s="106">
        <f t="shared" si="161"/>
        <v>9573.9349999999995</v>
      </c>
      <c r="J100" s="113">
        <f t="shared" si="162"/>
        <v>4093.6349999999998</v>
      </c>
      <c r="K100" s="107">
        <f t="shared" si="163"/>
        <v>5480.2999999999993</v>
      </c>
      <c r="M100" s="109" t="s">
        <v>120</v>
      </c>
      <c r="N100" s="106">
        <f t="shared" si="164"/>
        <v>4310.0679999999993</v>
      </c>
      <c r="O100" s="113">
        <f t="shared" si="165"/>
        <v>2525.0679999999998</v>
      </c>
      <c r="P100" s="107">
        <f t="shared" si="166"/>
        <v>1785</v>
      </c>
      <c r="Q100" s="106">
        <f t="shared" si="167"/>
        <v>6030.6679999999997</v>
      </c>
      <c r="R100" s="113">
        <f t="shared" si="168"/>
        <v>2952.7680000000005</v>
      </c>
      <c r="S100" s="107">
        <f t="shared" si="169"/>
        <v>3077.8999999999996</v>
      </c>
      <c r="T100" s="106">
        <f t="shared" si="170"/>
        <v>8755.2079999999987</v>
      </c>
      <c r="U100" s="113">
        <f t="shared" si="171"/>
        <v>3274.9079999999999</v>
      </c>
      <c r="V100" s="107">
        <f t="shared" si="172"/>
        <v>5480.2999999999993</v>
      </c>
      <c r="X100" s="109" t="s">
        <v>120</v>
      </c>
      <c r="Y100" s="106">
        <f t="shared" si="173"/>
        <v>4310.0679999999993</v>
      </c>
      <c r="Z100" s="113">
        <f t="shared" si="174"/>
        <v>2525.0679999999998</v>
      </c>
      <c r="AA100" s="107">
        <f t="shared" si="175"/>
        <v>1785</v>
      </c>
      <c r="AB100" s="106">
        <f t="shared" si="176"/>
        <v>6030.6679999999997</v>
      </c>
      <c r="AC100" s="113">
        <f t="shared" si="177"/>
        <v>2952.7680000000005</v>
      </c>
      <c r="AD100" s="107">
        <f t="shared" si="178"/>
        <v>3077.8999999999996</v>
      </c>
      <c r="AE100" s="106">
        <f t="shared" si="179"/>
        <v>8755.2079999999987</v>
      </c>
      <c r="AF100" s="113">
        <f t="shared" si="180"/>
        <v>3274.9079999999999</v>
      </c>
      <c r="AG100" s="107">
        <f t="shared" si="181"/>
        <v>5480.2999999999993</v>
      </c>
      <c r="AI100" s="109" t="s">
        <v>120</v>
      </c>
      <c r="AJ100" s="106">
        <f t="shared" si="182"/>
        <v>3805.0544</v>
      </c>
      <c r="AK100" s="113">
        <f t="shared" si="183"/>
        <v>2020.0544</v>
      </c>
      <c r="AL100" s="107">
        <f t="shared" si="184"/>
        <v>1785</v>
      </c>
      <c r="AM100" s="106">
        <f t="shared" si="185"/>
        <v>5440.1144000000004</v>
      </c>
      <c r="AN100" s="113">
        <f t="shared" si="186"/>
        <v>2362.2144000000003</v>
      </c>
      <c r="AO100" s="107">
        <f t="shared" si="187"/>
        <v>3077.8999999999996</v>
      </c>
      <c r="AP100" s="106">
        <f t="shared" si="188"/>
        <v>8100.2263999999996</v>
      </c>
      <c r="AQ100" s="113">
        <f t="shared" si="189"/>
        <v>2619.9263999999998</v>
      </c>
      <c r="AR100" s="107">
        <f t="shared" si="190"/>
        <v>5480.2999999999993</v>
      </c>
    </row>
    <row r="101" spans="2:44">
      <c r="B101" s="110" t="s">
        <v>121</v>
      </c>
      <c r="C101" s="106">
        <f t="shared" si="155"/>
        <v>5528.2849999999999</v>
      </c>
      <c r="D101" s="113">
        <f t="shared" si="156"/>
        <v>3743.2849999999999</v>
      </c>
      <c r="E101" s="107">
        <f t="shared" si="157"/>
        <v>1785</v>
      </c>
      <c r="F101" s="106">
        <f t="shared" si="158"/>
        <v>7531.0550000000003</v>
      </c>
      <c r="G101" s="113">
        <f t="shared" si="159"/>
        <v>4377.5550000000003</v>
      </c>
      <c r="H101" s="107">
        <f t="shared" si="160"/>
        <v>3153.5</v>
      </c>
      <c r="I101" s="106">
        <f t="shared" si="161"/>
        <v>10724.105</v>
      </c>
      <c r="J101" s="113">
        <f t="shared" si="162"/>
        <v>4855.3050000000003</v>
      </c>
      <c r="K101" s="107">
        <f t="shared" si="163"/>
        <v>5868.7999999999993</v>
      </c>
      <c r="M101" s="110" t="s">
        <v>121</v>
      </c>
      <c r="N101" s="106">
        <f t="shared" si="164"/>
        <v>4779.6280000000006</v>
      </c>
      <c r="O101" s="113">
        <f t="shared" si="165"/>
        <v>2994.6280000000002</v>
      </c>
      <c r="P101" s="107">
        <f t="shared" si="166"/>
        <v>1785</v>
      </c>
      <c r="Q101" s="106">
        <f t="shared" si="167"/>
        <v>6655.5439999999999</v>
      </c>
      <c r="R101" s="113">
        <f t="shared" si="168"/>
        <v>3502.0440000000003</v>
      </c>
      <c r="S101" s="107">
        <f t="shared" si="169"/>
        <v>3153.5</v>
      </c>
      <c r="T101" s="106">
        <f t="shared" si="170"/>
        <v>9753.0439999999999</v>
      </c>
      <c r="U101" s="113">
        <f t="shared" si="171"/>
        <v>3884.2440000000001</v>
      </c>
      <c r="V101" s="107">
        <f t="shared" si="172"/>
        <v>5868.7999999999993</v>
      </c>
      <c r="X101" s="110" t="s">
        <v>121</v>
      </c>
      <c r="Y101" s="106">
        <f t="shared" si="173"/>
        <v>4779.6280000000006</v>
      </c>
      <c r="Z101" s="113">
        <f t="shared" si="174"/>
        <v>2994.6280000000002</v>
      </c>
      <c r="AA101" s="107">
        <f t="shared" si="175"/>
        <v>1785</v>
      </c>
      <c r="AB101" s="106">
        <f t="shared" si="176"/>
        <v>6655.5439999999999</v>
      </c>
      <c r="AC101" s="113">
        <f t="shared" si="177"/>
        <v>3502.0440000000003</v>
      </c>
      <c r="AD101" s="107">
        <f t="shared" si="178"/>
        <v>3153.5</v>
      </c>
      <c r="AE101" s="106">
        <f t="shared" si="179"/>
        <v>9753.0439999999999</v>
      </c>
      <c r="AF101" s="113">
        <f t="shared" si="180"/>
        <v>3884.2440000000001</v>
      </c>
      <c r="AG101" s="107">
        <f t="shared" si="181"/>
        <v>5868.7999999999993</v>
      </c>
      <c r="AI101" s="110" t="s">
        <v>121</v>
      </c>
      <c r="AJ101" s="106">
        <f t="shared" si="182"/>
        <v>4180.7024000000001</v>
      </c>
      <c r="AK101" s="113">
        <f t="shared" si="183"/>
        <v>2395.7024000000001</v>
      </c>
      <c r="AL101" s="107">
        <f t="shared" si="184"/>
        <v>1785</v>
      </c>
      <c r="AM101" s="106">
        <f t="shared" si="185"/>
        <v>5955.1352000000006</v>
      </c>
      <c r="AN101" s="113">
        <f t="shared" si="186"/>
        <v>2801.6352000000006</v>
      </c>
      <c r="AO101" s="107">
        <f t="shared" si="187"/>
        <v>3153.5</v>
      </c>
      <c r="AP101" s="106">
        <f t="shared" si="188"/>
        <v>8976.1952000000001</v>
      </c>
      <c r="AQ101" s="113">
        <f t="shared" si="189"/>
        <v>3107.3952000000004</v>
      </c>
      <c r="AR101" s="107">
        <f t="shared" si="190"/>
        <v>5868.7999999999993</v>
      </c>
    </row>
    <row r="102" spans="2:44">
      <c r="B102" s="109" t="s">
        <v>122</v>
      </c>
      <c r="C102" s="106">
        <f t="shared" si="155"/>
        <v>7656.7750000000005</v>
      </c>
      <c r="D102" s="113">
        <f t="shared" si="156"/>
        <v>5871.7750000000005</v>
      </c>
      <c r="E102" s="107">
        <f t="shared" si="157"/>
        <v>1785</v>
      </c>
      <c r="F102" s="106">
        <f t="shared" si="158"/>
        <v>11031.86</v>
      </c>
      <c r="G102" s="113">
        <f t="shared" si="159"/>
        <v>6866.86</v>
      </c>
      <c r="H102" s="107">
        <f t="shared" si="160"/>
        <v>4165</v>
      </c>
      <c r="I102" s="106">
        <f t="shared" si="161"/>
        <v>15292.445</v>
      </c>
      <c r="J102" s="113">
        <f t="shared" si="162"/>
        <v>7616.2449999999999</v>
      </c>
      <c r="K102" s="107">
        <f t="shared" si="163"/>
        <v>7676.2</v>
      </c>
      <c r="M102" s="109" t="s">
        <v>122</v>
      </c>
      <c r="N102" s="106">
        <f t="shared" si="164"/>
        <v>6482.42</v>
      </c>
      <c r="O102" s="113">
        <f t="shared" si="165"/>
        <v>4697.42</v>
      </c>
      <c r="P102" s="107">
        <f t="shared" si="166"/>
        <v>1785</v>
      </c>
      <c r="Q102" s="106">
        <f t="shared" si="167"/>
        <v>9658.4880000000012</v>
      </c>
      <c r="R102" s="113">
        <f t="shared" si="168"/>
        <v>5493.4880000000003</v>
      </c>
      <c r="S102" s="107">
        <f t="shared" si="169"/>
        <v>4165</v>
      </c>
      <c r="T102" s="106">
        <f t="shared" si="170"/>
        <v>13769.196</v>
      </c>
      <c r="U102" s="113">
        <f t="shared" si="171"/>
        <v>6092.9960000000001</v>
      </c>
      <c r="V102" s="107">
        <f t="shared" si="172"/>
        <v>7676.2</v>
      </c>
      <c r="X102" s="109" t="s">
        <v>122</v>
      </c>
      <c r="Y102" s="106">
        <f t="shared" si="173"/>
        <v>6482.42</v>
      </c>
      <c r="Z102" s="113">
        <f t="shared" si="174"/>
        <v>4697.42</v>
      </c>
      <c r="AA102" s="107">
        <f t="shared" si="175"/>
        <v>1785</v>
      </c>
      <c r="AB102" s="106">
        <f t="shared" si="176"/>
        <v>9658.4880000000012</v>
      </c>
      <c r="AC102" s="113">
        <f t="shared" si="177"/>
        <v>5493.4880000000003</v>
      </c>
      <c r="AD102" s="107">
        <f t="shared" si="178"/>
        <v>4165</v>
      </c>
      <c r="AE102" s="106">
        <f t="shared" si="179"/>
        <v>13769.196</v>
      </c>
      <c r="AF102" s="113">
        <f t="shared" si="180"/>
        <v>6092.9960000000001</v>
      </c>
      <c r="AG102" s="107">
        <f t="shared" si="181"/>
        <v>7676.2</v>
      </c>
      <c r="AI102" s="109" t="s">
        <v>122</v>
      </c>
      <c r="AJ102" s="106">
        <f t="shared" si="182"/>
        <v>5542.9360000000006</v>
      </c>
      <c r="AK102" s="113">
        <f t="shared" si="183"/>
        <v>3757.9360000000006</v>
      </c>
      <c r="AL102" s="107">
        <f t="shared" si="184"/>
        <v>1785</v>
      </c>
      <c r="AM102" s="106">
        <f t="shared" si="185"/>
        <v>8559.7904000000017</v>
      </c>
      <c r="AN102" s="113">
        <f t="shared" si="186"/>
        <v>4394.7904000000008</v>
      </c>
      <c r="AO102" s="107">
        <f t="shared" si="187"/>
        <v>4165</v>
      </c>
      <c r="AP102" s="106">
        <f t="shared" si="188"/>
        <v>12550.596799999999</v>
      </c>
      <c r="AQ102" s="113">
        <f t="shared" si="189"/>
        <v>4874.3968000000004</v>
      </c>
      <c r="AR102" s="107">
        <f t="shared" si="190"/>
        <v>7676.2</v>
      </c>
    </row>
    <row r="103" spans="2:44">
      <c r="B103" s="109" t="s">
        <v>123</v>
      </c>
      <c r="C103" s="106">
        <f t="shared" si="155"/>
        <v>10592.89</v>
      </c>
      <c r="D103" s="113">
        <f t="shared" si="156"/>
        <v>8807.89</v>
      </c>
      <c r="E103" s="107">
        <f t="shared" si="157"/>
        <v>1785</v>
      </c>
      <c r="F103" s="106">
        <f t="shared" si="158"/>
        <v>14465.289999999999</v>
      </c>
      <c r="G103" s="113">
        <f t="shared" si="159"/>
        <v>10300.289999999999</v>
      </c>
      <c r="H103" s="107">
        <f t="shared" si="160"/>
        <v>4165</v>
      </c>
      <c r="I103" s="106">
        <f t="shared" si="161"/>
        <v>19714.239999999998</v>
      </c>
      <c r="J103" s="113">
        <f t="shared" si="162"/>
        <v>11424.14</v>
      </c>
      <c r="K103" s="107">
        <f t="shared" si="163"/>
        <v>8290.1</v>
      </c>
      <c r="M103" s="109" t="s">
        <v>123</v>
      </c>
      <c r="N103" s="106">
        <f t="shared" si="164"/>
        <v>8831.3119999999999</v>
      </c>
      <c r="O103" s="113">
        <f t="shared" si="165"/>
        <v>7046.3119999999999</v>
      </c>
      <c r="P103" s="107">
        <f t="shared" si="166"/>
        <v>1785</v>
      </c>
      <c r="Q103" s="106">
        <f t="shared" si="167"/>
        <v>12405.232</v>
      </c>
      <c r="R103" s="113">
        <f t="shared" si="168"/>
        <v>8240.232</v>
      </c>
      <c r="S103" s="107">
        <f t="shared" si="169"/>
        <v>4165</v>
      </c>
      <c r="T103" s="106">
        <f t="shared" si="170"/>
        <v>17429.412</v>
      </c>
      <c r="U103" s="113">
        <f t="shared" si="171"/>
        <v>9139.3119999999999</v>
      </c>
      <c r="V103" s="107">
        <f t="shared" si="172"/>
        <v>8290.1</v>
      </c>
      <c r="X103" s="109" t="s">
        <v>123</v>
      </c>
      <c r="Y103" s="106">
        <f t="shared" si="173"/>
        <v>8831.3119999999999</v>
      </c>
      <c r="Z103" s="113">
        <f t="shared" si="174"/>
        <v>7046.3119999999999</v>
      </c>
      <c r="AA103" s="107">
        <f t="shared" si="175"/>
        <v>1785</v>
      </c>
      <c r="AB103" s="106">
        <f t="shared" si="176"/>
        <v>12405.232</v>
      </c>
      <c r="AC103" s="113">
        <f t="shared" si="177"/>
        <v>8240.232</v>
      </c>
      <c r="AD103" s="107">
        <f t="shared" si="178"/>
        <v>4165</v>
      </c>
      <c r="AE103" s="106">
        <f t="shared" si="179"/>
        <v>17429.412</v>
      </c>
      <c r="AF103" s="113">
        <f t="shared" si="180"/>
        <v>9139.3119999999999</v>
      </c>
      <c r="AG103" s="107">
        <f t="shared" si="181"/>
        <v>8290.1</v>
      </c>
      <c r="AI103" s="109" t="s">
        <v>123</v>
      </c>
      <c r="AJ103" s="106">
        <f t="shared" si="182"/>
        <v>7422.0496000000003</v>
      </c>
      <c r="AK103" s="113">
        <f t="shared" si="183"/>
        <v>5637.0496000000003</v>
      </c>
      <c r="AL103" s="107">
        <f t="shared" si="184"/>
        <v>1785</v>
      </c>
      <c r="AM103" s="106">
        <f t="shared" si="185"/>
        <v>10757.185600000001</v>
      </c>
      <c r="AN103" s="113">
        <f t="shared" si="186"/>
        <v>6592.1856000000007</v>
      </c>
      <c r="AO103" s="107">
        <f t="shared" si="187"/>
        <v>4165</v>
      </c>
      <c r="AP103" s="106">
        <f t="shared" si="188"/>
        <v>15601.5496</v>
      </c>
      <c r="AQ103" s="113">
        <f t="shared" si="189"/>
        <v>7311.4495999999999</v>
      </c>
      <c r="AR103" s="107">
        <f t="shared" si="190"/>
        <v>8290.1</v>
      </c>
    </row>
    <row r="104" spans="2:44">
      <c r="B104" s="109" t="s">
        <v>124</v>
      </c>
      <c r="C104" s="106">
        <f t="shared" si="155"/>
        <v>13528.550000000001</v>
      </c>
      <c r="D104" s="113">
        <f t="shared" si="156"/>
        <v>11743.550000000001</v>
      </c>
      <c r="E104" s="107">
        <f t="shared" si="157"/>
        <v>1785</v>
      </c>
      <c r="F104" s="106">
        <f t="shared" si="158"/>
        <v>17898.264999999999</v>
      </c>
      <c r="G104" s="113">
        <f t="shared" si="159"/>
        <v>13733.264999999999</v>
      </c>
      <c r="H104" s="107">
        <f t="shared" si="160"/>
        <v>4165</v>
      </c>
      <c r="I104" s="106">
        <f t="shared" si="161"/>
        <v>23903.39</v>
      </c>
      <c r="J104" s="113">
        <f t="shared" si="162"/>
        <v>15232.49</v>
      </c>
      <c r="K104" s="107">
        <f t="shared" si="163"/>
        <v>8670.9</v>
      </c>
      <c r="M104" s="109" t="s">
        <v>124</v>
      </c>
      <c r="N104" s="106">
        <f t="shared" si="164"/>
        <v>11179.84</v>
      </c>
      <c r="O104" s="113">
        <f t="shared" si="165"/>
        <v>9394.84</v>
      </c>
      <c r="P104" s="107">
        <f t="shared" si="166"/>
        <v>1785</v>
      </c>
      <c r="Q104" s="106">
        <f t="shared" si="167"/>
        <v>15151.612000000001</v>
      </c>
      <c r="R104" s="113">
        <f t="shared" si="168"/>
        <v>10986.612000000001</v>
      </c>
      <c r="S104" s="107">
        <f t="shared" si="169"/>
        <v>4165</v>
      </c>
      <c r="T104" s="106">
        <f t="shared" si="170"/>
        <v>20856.892</v>
      </c>
      <c r="U104" s="113">
        <f t="shared" si="171"/>
        <v>12185.992</v>
      </c>
      <c r="V104" s="107">
        <f t="shared" si="172"/>
        <v>8670.9</v>
      </c>
      <c r="X104" s="109" t="s">
        <v>124</v>
      </c>
      <c r="Y104" s="106">
        <f t="shared" si="173"/>
        <v>11179.84</v>
      </c>
      <c r="Z104" s="113">
        <f t="shared" si="174"/>
        <v>9394.84</v>
      </c>
      <c r="AA104" s="107">
        <f t="shared" si="175"/>
        <v>1785</v>
      </c>
      <c r="AB104" s="106">
        <f t="shared" si="176"/>
        <v>15151.612000000001</v>
      </c>
      <c r="AC104" s="113">
        <f t="shared" si="177"/>
        <v>10986.612000000001</v>
      </c>
      <c r="AD104" s="107">
        <f t="shared" si="178"/>
        <v>4165</v>
      </c>
      <c r="AE104" s="106">
        <f t="shared" si="179"/>
        <v>20856.892</v>
      </c>
      <c r="AF104" s="113">
        <f t="shared" si="180"/>
        <v>12185.992</v>
      </c>
      <c r="AG104" s="107">
        <f t="shared" si="181"/>
        <v>8670.9</v>
      </c>
      <c r="AI104" s="109" t="s">
        <v>124</v>
      </c>
      <c r="AJ104" s="106">
        <f t="shared" si="182"/>
        <v>9300.8720000000012</v>
      </c>
      <c r="AK104" s="113">
        <f t="shared" si="183"/>
        <v>7515.8720000000012</v>
      </c>
      <c r="AL104" s="107">
        <f t="shared" si="184"/>
        <v>1785</v>
      </c>
      <c r="AM104" s="106">
        <f t="shared" si="185"/>
        <v>12954.2896</v>
      </c>
      <c r="AN104" s="113">
        <f t="shared" si="186"/>
        <v>8789.2896000000001</v>
      </c>
      <c r="AO104" s="107">
        <f t="shared" si="187"/>
        <v>4165</v>
      </c>
      <c r="AP104" s="106">
        <f t="shared" si="188"/>
        <v>18419.693599999999</v>
      </c>
      <c r="AQ104" s="113">
        <f t="shared" si="189"/>
        <v>9748.7936000000009</v>
      </c>
      <c r="AR104" s="107">
        <f t="shared" si="190"/>
        <v>8670.9</v>
      </c>
    </row>
    <row r="105" spans="2:44">
      <c r="B105" s="109" t="s">
        <v>125</v>
      </c>
      <c r="C105" s="106">
        <f t="shared" si="155"/>
        <v>17932.495000000003</v>
      </c>
      <c r="D105" s="113">
        <f t="shared" si="156"/>
        <v>16147.495000000001</v>
      </c>
      <c r="E105" s="107">
        <f t="shared" si="157"/>
        <v>1785</v>
      </c>
      <c r="F105" s="106">
        <f t="shared" si="158"/>
        <v>23048.41</v>
      </c>
      <c r="G105" s="113">
        <f t="shared" si="159"/>
        <v>18883.41</v>
      </c>
      <c r="H105" s="107">
        <f t="shared" si="160"/>
        <v>4165</v>
      </c>
      <c r="I105" s="106">
        <f t="shared" si="161"/>
        <v>29615.004999999997</v>
      </c>
      <c r="J105" s="113">
        <f t="shared" si="162"/>
        <v>20944.105</v>
      </c>
      <c r="K105" s="107">
        <f t="shared" si="163"/>
        <v>8670.9</v>
      </c>
      <c r="M105" s="109" t="s">
        <v>125</v>
      </c>
      <c r="N105" s="106">
        <f t="shared" si="164"/>
        <v>14702.996000000001</v>
      </c>
      <c r="O105" s="113">
        <f t="shared" si="165"/>
        <v>12917.996000000001</v>
      </c>
      <c r="P105" s="107">
        <f t="shared" si="166"/>
        <v>1785</v>
      </c>
      <c r="Q105" s="106">
        <f t="shared" si="167"/>
        <v>19271.727999999999</v>
      </c>
      <c r="R105" s="113">
        <f t="shared" si="168"/>
        <v>15106.727999999999</v>
      </c>
      <c r="S105" s="107">
        <f t="shared" si="169"/>
        <v>4165</v>
      </c>
      <c r="T105" s="106">
        <f t="shared" si="170"/>
        <v>25426.184000000001</v>
      </c>
      <c r="U105" s="113">
        <f t="shared" si="171"/>
        <v>16755.284</v>
      </c>
      <c r="V105" s="107">
        <f t="shared" si="172"/>
        <v>8670.9</v>
      </c>
      <c r="X105" s="109" t="s">
        <v>125</v>
      </c>
      <c r="Y105" s="106">
        <f t="shared" si="173"/>
        <v>14702.996000000001</v>
      </c>
      <c r="Z105" s="113">
        <f t="shared" si="174"/>
        <v>12917.996000000001</v>
      </c>
      <c r="AA105" s="107">
        <f t="shared" si="175"/>
        <v>1785</v>
      </c>
      <c r="AB105" s="106">
        <f t="shared" si="176"/>
        <v>19271.727999999999</v>
      </c>
      <c r="AC105" s="113">
        <f t="shared" si="177"/>
        <v>15106.727999999999</v>
      </c>
      <c r="AD105" s="107">
        <f t="shared" si="178"/>
        <v>4165</v>
      </c>
      <c r="AE105" s="106">
        <f t="shared" si="179"/>
        <v>25426.184000000001</v>
      </c>
      <c r="AF105" s="113">
        <f t="shared" si="180"/>
        <v>16755.284</v>
      </c>
      <c r="AG105" s="107">
        <f t="shared" si="181"/>
        <v>8670.9</v>
      </c>
      <c r="AI105" s="109" t="s">
        <v>125</v>
      </c>
      <c r="AJ105" s="106">
        <f t="shared" si="182"/>
        <v>12119.3968</v>
      </c>
      <c r="AK105" s="113">
        <f t="shared" si="183"/>
        <v>10334.3968</v>
      </c>
      <c r="AL105" s="107">
        <f t="shared" si="184"/>
        <v>1785</v>
      </c>
      <c r="AM105" s="106">
        <f t="shared" si="185"/>
        <v>16250.3824</v>
      </c>
      <c r="AN105" s="113">
        <f t="shared" si="186"/>
        <v>12085.3824</v>
      </c>
      <c r="AO105" s="107">
        <f t="shared" si="187"/>
        <v>4165</v>
      </c>
      <c r="AP105" s="106">
        <f t="shared" si="188"/>
        <v>22075.127200000003</v>
      </c>
      <c r="AQ105" s="113">
        <f t="shared" si="189"/>
        <v>13404.227200000003</v>
      </c>
      <c r="AR105" s="107">
        <f t="shared" si="190"/>
        <v>8670.9</v>
      </c>
    </row>
    <row r="107" spans="2:44">
      <c r="C107" s="108">
        <f>SUM(C113:C126)</f>
        <v>73749.042499999996</v>
      </c>
      <c r="D107" s="108">
        <f t="shared" ref="D107:K107" si="191">SUM(D113:D126)</f>
        <v>54022.342499999999</v>
      </c>
      <c r="E107" s="108">
        <f t="shared" si="191"/>
        <v>19726.7</v>
      </c>
      <c r="F107" s="108">
        <f t="shared" si="191"/>
        <v>97967.66</v>
      </c>
      <c r="G107" s="108">
        <f t="shared" si="191"/>
        <v>60428.06</v>
      </c>
      <c r="H107" s="108">
        <f t="shared" si="191"/>
        <v>37539.599999999999</v>
      </c>
      <c r="I107" s="108">
        <f t="shared" si="191"/>
        <v>138211.32499999998</v>
      </c>
      <c r="J107" s="108">
        <f t="shared" si="191"/>
        <v>67022.725000000006</v>
      </c>
      <c r="K107" s="108">
        <f t="shared" si="191"/>
        <v>71188.599999999991</v>
      </c>
      <c r="N107" s="108">
        <f>SUM(N113:N126)</f>
        <v>62944.574000000001</v>
      </c>
      <c r="O107" s="108">
        <f t="shared" ref="O107:V107" si="192">SUM(O113:O126)</f>
        <v>43217.873999999996</v>
      </c>
      <c r="P107" s="108">
        <f t="shared" si="192"/>
        <v>19726.7</v>
      </c>
      <c r="Q107" s="108">
        <f t="shared" si="192"/>
        <v>85882.04800000001</v>
      </c>
      <c r="R107" s="108">
        <f t="shared" si="192"/>
        <v>48342.448000000011</v>
      </c>
      <c r="S107" s="108">
        <f t="shared" si="192"/>
        <v>37539.599999999999</v>
      </c>
      <c r="T107" s="108">
        <f t="shared" si="192"/>
        <v>124806.78</v>
      </c>
      <c r="U107" s="108">
        <f t="shared" si="192"/>
        <v>53618.180000000008</v>
      </c>
      <c r="V107" s="108">
        <f t="shared" si="192"/>
        <v>71188.599999999991</v>
      </c>
      <c r="Y107" s="108">
        <f>SUM(Y113:Y126)</f>
        <v>62944.574000000001</v>
      </c>
      <c r="Z107" s="108">
        <f t="shared" ref="Z107:AG107" si="193">SUM(Z113:Z126)</f>
        <v>43217.873999999996</v>
      </c>
      <c r="AA107" s="108">
        <f t="shared" si="193"/>
        <v>19726.7</v>
      </c>
      <c r="AB107" s="108">
        <f t="shared" si="193"/>
        <v>85882.04800000001</v>
      </c>
      <c r="AC107" s="108">
        <f t="shared" si="193"/>
        <v>48342.448000000011</v>
      </c>
      <c r="AD107" s="108">
        <f t="shared" si="193"/>
        <v>37539.599999999999</v>
      </c>
      <c r="AE107" s="108">
        <f t="shared" si="193"/>
        <v>124806.78</v>
      </c>
      <c r="AF107" s="108">
        <f t="shared" si="193"/>
        <v>53618.180000000008</v>
      </c>
      <c r="AG107" s="108">
        <f t="shared" si="193"/>
        <v>71188.599999999991</v>
      </c>
      <c r="AJ107" s="108">
        <f>SUM(AJ113:AJ126)</f>
        <v>54300.999199999984</v>
      </c>
      <c r="AK107" s="108">
        <f t="shared" ref="AK107:AR107" si="194">SUM(AK113:AK126)</f>
        <v>34574.299199999994</v>
      </c>
      <c r="AL107" s="108">
        <f t="shared" si="194"/>
        <v>19726.7</v>
      </c>
      <c r="AM107" s="108">
        <f t="shared" si="194"/>
        <v>76213.558399999994</v>
      </c>
      <c r="AN107" s="108">
        <f t="shared" si="194"/>
        <v>38673.958400000003</v>
      </c>
      <c r="AO107" s="108">
        <f t="shared" si="194"/>
        <v>37539.599999999999</v>
      </c>
      <c r="AP107" s="108">
        <f t="shared" si="194"/>
        <v>114083.14399999999</v>
      </c>
      <c r="AQ107" s="108">
        <f t="shared" si="194"/>
        <v>42894.544000000009</v>
      </c>
      <c r="AR107" s="108">
        <f t="shared" si="194"/>
        <v>71188.599999999991</v>
      </c>
    </row>
    <row r="108" spans="2:44">
      <c r="B108" s="135" t="s">
        <v>199</v>
      </c>
      <c r="C108" s="244" t="s">
        <v>3</v>
      </c>
      <c r="D108" s="244"/>
      <c r="E108" s="244"/>
      <c r="F108" s="244" t="s">
        <v>5</v>
      </c>
      <c r="G108" s="244"/>
      <c r="H108" s="244"/>
      <c r="I108" s="244" t="s">
        <v>6</v>
      </c>
      <c r="J108" s="244"/>
      <c r="K108" s="244"/>
      <c r="M108" s="135" t="s">
        <v>200</v>
      </c>
      <c r="N108" s="244" t="s">
        <v>3</v>
      </c>
      <c r="O108" s="244"/>
      <c r="P108" s="244"/>
      <c r="Q108" s="244" t="s">
        <v>5</v>
      </c>
      <c r="R108" s="244"/>
      <c r="S108" s="244"/>
      <c r="T108" s="244" t="s">
        <v>6</v>
      </c>
      <c r="U108" s="244"/>
      <c r="V108" s="244"/>
      <c r="X108" s="135" t="s">
        <v>201</v>
      </c>
      <c r="Y108" s="244" t="s">
        <v>3</v>
      </c>
      <c r="Z108" s="244"/>
      <c r="AA108" s="244"/>
      <c r="AB108" s="244" t="s">
        <v>5</v>
      </c>
      <c r="AC108" s="244"/>
      <c r="AD108" s="244"/>
      <c r="AE108" s="244" t="s">
        <v>6</v>
      </c>
      <c r="AF108" s="244"/>
      <c r="AG108" s="244"/>
      <c r="AI108" s="135" t="s">
        <v>202</v>
      </c>
      <c r="AJ108" s="244" t="s">
        <v>3</v>
      </c>
      <c r="AK108" s="244"/>
      <c r="AL108" s="244"/>
      <c r="AM108" s="244" t="s">
        <v>5</v>
      </c>
      <c r="AN108" s="244"/>
      <c r="AO108" s="244"/>
      <c r="AP108" s="244" t="s">
        <v>6</v>
      </c>
      <c r="AQ108" s="244"/>
      <c r="AR108" s="244"/>
    </row>
    <row r="109" spans="2:44">
      <c r="B109" s="2"/>
      <c r="C109" s="2"/>
      <c r="D109" s="123">
        <f>Premium!$C$117</f>
        <v>0.42499999999999999</v>
      </c>
      <c r="E109" s="124"/>
      <c r="F109" s="124"/>
      <c r="G109" s="123">
        <f>Premium!$D$117</f>
        <v>0.45</v>
      </c>
      <c r="H109" s="124"/>
      <c r="I109" s="124"/>
      <c r="J109" s="123">
        <f>Premium!$E$117</f>
        <v>0.45</v>
      </c>
      <c r="K109" s="2"/>
      <c r="L109" s="2"/>
      <c r="M109" s="2"/>
      <c r="N109" s="2"/>
      <c r="O109" s="123">
        <f>Premium!$C$117</f>
        <v>0.42499999999999999</v>
      </c>
      <c r="P109" s="124"/>
      <c r="Q109" s="124"/>
      <c r="R109" s="123">
        <f>Premium!$D$117</f>
        <v>0.45</v>
      </c>
      <c r="S109" s="124"/>
      <c r="T109" s="124"/>
      <c r="U109" s="123">
        <f>Premium!$E$117</f>
        <v>0.45</v>
      </c>
      <c r="V109" s="2"/>
      <c r="Y109" s="2"/>
      <c r="Z109" s="123">
        <f>Premium!$C$117</f>
        <v>0.42499999999999999</v>
      </c>
      <c r="AA109" s="124"/>
      <c r="AB109" s="124"/>
      <c r="AC109" s="123">
        <f>Premium!$D$117</f>
        <v>0.45</v>
      </c>
      <c r="AD109" s="124"/>
      <c r="AE109" s="124"/>
      <c r="AF109" s="123">
        <f>Premium!$E$117</f>
        <v>0.45</v>
      </c>
      <c r="AG109" s="2"/>
      <c r="AH109" s="2"/>
      <c r="AJ109" s="2"/>
      <c r="AK109" s="123">
        <f>Premium!$C$117</f>
        <v>0.42499999999999999</v>
      </c>
      <c r="AL109" s="124"/>
      <c r="AM109" s="124"/>
      <c r="AN109" s="123">
        <f>Premium!$D$117</f>
        <v>0.45</v>
      </c>
      <c r="AO109" s="124"/>
      <c r="AP109" s="124"/>
      <c r="AQ109" s="123">
        <f>Premium!$E$117</f>
        <v>0.45</v>
      </c>
      <c r="AR109" s="2"/>
    </row>
    <row r="110" spans="2:44">
      <c r="B110" s="104" t="s">
        <v>21</v>
      </c>
      <c r="C110" s="238">
        <v>10000</v>
      </c>
      <c r="D110" s="239"/>
      <c r="E110" s="240"/>
      <c r="F110" s="238">
        <v>10000</v>
      </c>
      <c r="G110" s="239"/>
      <c r="H110" s="240"/>
      <c r="I110" s="238">
        <v>10000</v>
      </c>
      <c r="J110" s="239"/>
      <c r="K110" s="240"/>
      <c r="N110" s="238">
        <v>10000</v>
      </c>
      <c r="O110" s="239"/>
      <c r="P110" s="240"/>
      <c r="Q110" s="238">
        <v>10000</v>
      </c>
      <c r="R110" s="239"/>
      <c r="S110" s="240"/>
      <c r="T110" s="238">
        <v>10000</v>
      </c>
      <c r="U110" s="239"/>
      <c r="V110" s="240"/>
      <c r="Y110" s="238">
        <v>10000</v>
      </c>
      <c r="Z110" s="239"/>
      <c r="AA110" s="240"/>
      <c r="AB110" s="238">
        <v>10000</v>
      </c>
      <c r="AC110" s="239"/>
      <c r="AD110" s="240"/>
      <c r="AE110" s="238">
        <v>10000</v>
      </c>
      <c r="AF110" s="239"/>
      <c r="AG110" s="240"/>
      <c r="AJ110" s="238">
        <v>10000</v>
      </c>
      <c r="AK110" s="239"/>
      <c r="AL110" s="240"/>
      <c r="AM110" s="238">
        <v>10000</v>
      </c>
      <c r="AN110" s="239"/>
      <c r="AO110" s="240"/>
      <c r="AP110" s="238">
        <v>10000</v>
      </c>
      <c r="AQ110" s="239"/>
      <c r="AR110" s="240"/>
    </row>
    <row r="111" spans="2:44">
      <c r="B111" s="104"/>
      <c r="C111" s="238" t="s">
        <v>136</v>
      </c>
      <c r="D111" s="239"/>
      <c r="E111" s="240"/>
      <c r="F111" s="238" t="s">
        <v>136</v>
      </c>
      <c r="G111" s="239"/>
      <c r="H111" s="240"/>
      <c r="I111" s="238" t="s">
        <v>136</v>
      </c>
      <c r="J111" s="239"/>
      <c r="K111" s="240"/>
      <c r="N111" s="238" t="s">
        <v>137</v>
      </c>
      <c r="O111" s="239"/>
      <c r="P111" s="240"/>
      <c r="Q111" s="238" t="s">
        <v>137</v>
      </c>
      <c r="R111" s="239"/>
      <c r="S111" s="240"/>
      <c r="T111" s="238" t="s">
        <v>137</v>
      </c>
      <c r="U111" s="239"/>
      <c r="V111" s="240"/>
      <c r="Y111" s="251" t="s">
        <v>156</v>
      </c>
      <c r="Z111" s="252"/>
      <c r="AA111" s="253"/>
      <c r="AB111" s="251" t="s">
        <v>156</v>
      </c>
      <c r="AC111" s="252"/>
      <c r="AD111" s="253"/>
      <c r="AE111" s="251" t="s">
        <v>156</v>
      </c>
      <c r="AF111" s="252"/>
      <c r="AG111" s="253"/>
      <c r="AJ111" s="241" t="s">
        <v>157</v>
      </c>
      <c r="AK111" s="242"/>
      <c r="AL111" s="243"/>
      <c r="AM111" s="241" t="s">
        <v>157</v>
      </c>
      <c r="AN111" s="242"/>
      <c r="AO111" s="243"/>
      <c r="AP111" s="241" t="s">
        <v>157</v>
      </c>
      <c r="AQ111" s="242"/>
      <c r="AR111" s="243"/>
    </row>
    <row r="112" spans="2:44">
      <c r="B112" s="104"/>
      <c r="C112" s="105" t="s">
        <v>32</v>
      </c>
      <c r="D112" s="105" t="s">
        <v>138</v>
      </c>
      <c r="E112" s="105" t="s">
        <v>139</v>
      </c>
      <c r="F112" s="105" t="s">
        <v>32</v>
      </c>
      <c r="G112" s="105" t="s">
        <v>138</v>
      </c>
      <c r="H112" s="105" t="s">
        <v>139</v>
      </c>
      <c r="I112" s="105" t="s">
        <v>32</v>
      </c>
      <c r="J112" s="105" t="s">
        <v>138</v>
      </c>
      <c r="K112" s="105" t="s">
        <v>139</v>
      </c>
      <c r="N112" s="105" t="s">
        <v>32</v>
      </c>
      <c r="O112" s="105" t="s">
        <v>138</v>
      </c>
      <c r="P112" s="105" t="s">
        <v>139</v>
      </c>
      <c r="Q112" s="105" t="s">
        <v>32</v>
      </c>
      <c r="R112" s="105" t="s">
        <v>138</v>
      </c>
      <c r="S112" s="105" t="s">
        <v>139</v>
      </c>
      <c r="T112" s="105" t="s">
        <v>32</v>
      </c>
      <c r="U112" s="105" t="s">
        <v>138</v>
      </c>
      <c r="V112" s="105" t="s">
        <v>139</v>
      </c>
      <c r="Y112" s="105" t="s">
        <v>32</v>
      </c>
      <c r="Z112" s="105" t="s">
        <v>138</v>
      </c>
      <c r="AA112" s="105" t="s">
        <v>139</v>
      </c>
      <c r="AB112" s="105" t="s">
        <v>32</v>
      </c>
      <c r="AC112" s="105" t="s">
        <v>138</v>
      </c>
      <c r="AD112" s="105" t="s">
        <v>139</v>
      </c>
      <c r="AE112" s="105" t="s">
        <v>32</v>
      </c>
      <c r="AF112" s="105" t="s">
        <v>138</v>
      </c>
      <c r="AG112" s="105" t="s">
        <v>139</v>
      </c>
      <c r="AJ112" s="105" t="s">
        <v>32</v>
      </c>
      <c r="AK112" s="105" t="s">
        <v>138</v>
      </c>
      <c r="AL112" s="105" t="s">
        <v>139</v>
      </c>
      <c r="AM112" s="105" t="s">
        <v>32</v>
      </c>
      <c r="AN112" s="105" t="s">
        <v>138</v>
      </c>
      <c r="AO112" s="105" t="s">
        <v>139</v>
      </c>
      <c r="AP112" s="105" t="s">
        <v>32</v>
      </c>
      <c r="AQ112" s="105" t="s">
        <v>138</v>
      </c>
      <c r="AR112" s="105" t="s">
        <v>139</v>
      </c>
    </row>
    <row r="113" spans="2:44">
      <c r="B113" s="109" t="s">
        <v>112</v>
      </c>
      <c r="C113" s="106">
        <f>SUM(D113:E113)</f>
        <v>1694.1399999999999</v>
      </c>
      <c r="D113" s="113">
        <f>D8*(1-D$109)</f>
        <v>779.23999999999978</v>
      </c>
      <c r="E113" s="107">
        <f>E8</f>
        <v>914.9</v>
      </c>
      <c r="F113" s="106">
        <f>SUM(G113:H113)</f>
        <v>2240.1400000000003</v>
      </c>
      <c r="G113" s="113">
        <f>G8*(1-G$109)</f>
        <v>871.6400000000001</v>
      </c>
      <c r="H113" s="107">
        <f>H8</f>
        <v>1368.5</v>
      </c>
      <c r="I113" s="106">
        <f>SUM(J113:K113)</f>
        <v>3352.335</v>
      </c>
      <c r="J113" s="113">
        <f>J8*(1-J$109)</f>
        <v>966.73500000000001</v>
      </c>
      <c r="K113" s="107">
        <f>K8</f>
        <v>2385.6</v>
      </c>
      <c r="M113" s="109" t="s">
        <v>112</v>
      </c>
      <c r="N113" s="106">
        <f>SUM(O113:P113)</f>
        <v>1538.2919999999999</v>
      </c>
      <c r="O113" s="113">
        <f>O8*(1-O$109)</f>
        <v>623.39199999999983</v>
      </c>
      <c r="P113" s="107">
        <f>P8</f>
        <v>914.9</v>
      </c>
      <c r="Q113" s="106">
        <f>SUM(R113:S113)</f>
        <v>2065.8119999999999</v>
      </c>
      <c r="R113" s="113">
        <f>R8*(1-R$109)</f>
        <v>697.31200000000013</v>
      </c>
      <c r="S113" s="107">
        <f>S8</f>
        <v>1368.5</v>
      </c>
      <c r="T113" s="106">
        <f>SUM(U113:V113)</f>
        <v>3158.9879999999998</v>
      </c>
      <c r="U113" s="113">
        <f>U8*(1-U$109)</f>
        <v>773.38800000000003</v>
      </c>
      <c r="V113" s="107">
        <f>V8</f>
        <v>2385.6</v>
      </c>
      <c r="X113" s="109" t="s">
        <v>112</v>
      </c>
      <c r="Y113" s="106">
        <f>SUM(Z113:AA113)</f>
        <v>1538.2919999999999</v>
      </c>
      <c r="Z113" s="113">
        <f>Z8*(1-Z$109)</f>
        <v>623.39199999999983</v>
      </c>
      <c r="AA113" s="107">
        <f>AA8</f>
        <v>914.9</v>
      </c>
      <c r="AB113" s="106">
        <f>SUM(AC113:AD113)</f>
        <v>2065.8119999999999</v>
      </c>
      <c r="AC113" s="113">
        <f>AC8*(1-AC$109)</f>
        <v>697.31200000000013</v>
      </c>
      <c r="AD113" s="107">
        <f>AD8</f>
        <v>1368.5</v>
      </c>
      <c r="AE113" s="106">
        <f>SUM(AF113:AG113)</f>
        <v>3158.9879999999998</v>
      </c>
      <c r="AF113" s="113">
        <f>AF8*(1-AF$109)</f>
        <v>773.38800000000003</v>
      </c>
      <c r="AG113" s="107">
        <f>AG8</f>
        <v>2385.6</v>
      </c>
      <c r="AI113" s="109" t="s">
        <v>112</v>
      </c>
      <c r="AJ113" s="106">
        <f>SUM(AK113:AL113)</f>
        <v>1413.6135999999999</v>
      </c>
      <c r="AK113" s="113">
        <f>AK8*(1-AK$109)</f>
        <v>498.71359999999993</v>
      </c>
      <c r="AL113" s="107">
        <f>AL8</f>
        <v>914.9</v>
      </c>
      <c r="AM113" s="106">
        <f>SUM(AN113:AO113)</f>
        <v>1926.3496</v>
      </c>
      <c r="AN113" s="113">
        <f>AN8*(1-AN$109)</f>
        <v>557.84960000000012</v>
      </c>
      <c r="AO113" s="107">
        <f>AO8</f>
        <v>1368.5</v>
      </c>
      <c r="AP113" s="106">
        <f>SUM(AQ113:AR113)</f>
        <v>3004.3103999999998</v>
      </c>
      <c r="AQ113" s="113">
        <f>AQ8*(1-AQ$109)</f>
        <v>618.71039999999994</v>
      </c>
      <c r="AR113" s="107">
        <f>AR8</f>
        <v>2385.6</v>
      </c>
    </row>
    <row r="114" spans="2:44">
      <c r="B114" s="109" t="s">
        <v>113</v>
      </c>
      <c r="C114" s="106">
        <f t="shared" ref="C114:C126" si="195">SUM(D114:E114)</f>
        <v>1539.58</v>
      </c>
      <c r="D114" s="113">
        <f t="shared" ref="D114:D126" si="196">D9*(1-D$109)</f>
        <v>753.4799999999999</v>
      </c>
      <c r="E114" s="107">
        <f t="shared" ref="E114:E126" si="197">E9</f>
        <v>786.09999999999991</v>
      </c>
      <c r="F114" s="106">
        <f t="shared" ref="F114:F126" si="198">SUM(G114:H114)</f>
        <v>2172.7649999999999</v>
      </c>
      <c r="G114" s="113">
        <f t="shared" ref="G114:G126" si="199">G9*(1-G$109)</f>
        <v>842.76499999999999</v>
      </c>
      <c r="H114" s="107">
        <f t="shared" ref="H114:H126" si="200">H9</f>
        <v>1330</v>
      </c>
      <c r="I114" s="106">
        <f t="shared" ref="I114:I126" si="201">SUM(J114:K114)</f>
        <v>3329.4799999999996</v>
      </c>
      <c r="J114" s="113">
        <f t="shared" ref="J114:J126" si="202">J9*(1-J$109)</f>
        <v>934.78</v>
      </c>
      <c r="K114" s="107">
        <f t="shared" ref="K114:K126" si="203">K9</f>
        <v>2394.6999999999998</v>
      </c>
      <c r="M114" s="109" t="s">
        <v>113</v>
      </c>
      <c r="N114" s="106">
        <f t="shared" ref="N114:N126" si="204">SUM(O114:P114)</f>
        <v>1388.8839999999998</v>
      </c>
      <c r="O114" s="113">
        <f t="shared" ref="O114:O126" si="205">O9*(1-O$109)</f>
        <v>602.78399999999988</v>
      </c>
      <c r="P114" s="107">
        <f t="shared" ref="P114:P126" si="206">P9</f>
        <v>786.09999999999991</v>
      </c>
      <c r="Q114" s="106">
        <f t="shared" ref="Q114:Q126" si="207">SUM(R114:S114)</f>
        <v>2004.212</v>
      </c>
      <c r="R114" s="113">
        <f t="shared" ref="R114:R126" si="208">R9*(1-R$109)</f>
        <v>674.21199999999999</v>
      </c>
      <c r="S114" s="107">
        <f t="shared" ref="S114:S126" si="209">S9</f>
        <v>1330</v>
      </c>
      <c r="T114" s="106">
        <f t="shared" ref="T114:T126" si="210">SUM(U114:V114)</f>
        <v>3142.5239999999999</v>
      </c>
      <c r="U114" s="113">
        <f t="shared" ref="U114:U126" si="211">U9*(1-U$109)</f>
        <v>747.82400000000007</v>
      </c>
      <c r="V114" s="107">
        <f t="shared" ref="V114:V126" si="212">V9</f>
        <v>2394.6999999999998</v>
      </c>
      <c r="X114" s="109" t="s">
        <v>113</v>
      </c>
      <c r="Y114" s="106">
        <f t="shared" ref="Y114:Y126" si="213">SUM(Z114:AA114)</f>
        <v>1388.8839999999998</v>
      </c>
      <c r="Z114" s="113">
        <f t="shared" ref="Z114:Z126" si="214">Z9*(1-Z$109)</f>
        <v>602.78399999999988</v>
      </c>
      <c r="AA114" s="107">
        <f t="shared" ref="AA114:AA126" si="215">AA9</f>
        <v>786.09999999999991</v>
      </c>
      <c r="AB114" s="106">
        <f t="shared" ref="AB114:AB126" si="216">SUM(AC114:AD114)</f>
        <v>2004.212</v>
      </c>
      <c r="AC114" s="113">
        <f t="shared" ref="AC114:AC126" si="217">AC9*(1-AC$109)</f>
        <v>674.21199999999999</v>
      </c>
      <c r="AD114" s="107">
        <f t="shared" ref="AD114:AD126" si="218">AD9</f>
        <v>1330</v>
      </c>
      <c r="AE114" s="106">
        <f t="shared" ref="AE114:AE126" si="219">SUM(AF114:AG114)</f>
        <v>3142.5239999999999</v>
      </c>
      <c r="AF114" s="113">
        <f t="shared" ref="AF114:AF126" si="220">AF9*(1-AF$109)</f>
        <v>747.82400000000007</v>
      </c>
      <c r="AG114" s="107">
        <f t="shared" ref="AG114:AG126" si="221">AG9</f>
        <v>2394.6999999999998</v>
      </c>
      <c r="AI114" s="109" t="s">
        <v>113</v>
      </c>
      <c r="AJ114" s="106">
        <f t="shared" ref="AJ114:AJ126" si="222">SUM(AK114:AL114)</f>
        <v>1268.3271999999997</v>
      </c>
      <c r="AK114" s="113">
        <f t="shared" ref="AK114:AK126" si="223">AK9*(1-AK$109)</f>
        <v>482.22719999999993</v>
      </c>
      <c r="AL114" s="107">
        <f t="shared" ref="AL114:AL126" si="224">AL9</f>
        <v>786.09999999999991</v>
      </c>
      <c r="AM114" s="106">
        <f t="shared" ref="AM114:AM126" si="225">SUM(AN114:AO114)</f>
        <v>1869.3696</v>
      </c>
      <c r="AN114" s="113">
        <f t="shared" ref="AN114:AN126" si="226">AN9*(1-AN$109)</f>
        <v>539.3696000000001</v>
      </c>
      <c r="AO114" s="107">
        <f t="shared" ref="AO114:AO126" si="227">AO9</f>
        <v>1330</v>
      </c>
      <c r="AP114" s="106">
        <f t="shared" ref="AP114:AP126" si="228">SUM(AQ114:AR114)</f>
        <v>2992.9591999999998</v>
      </c>
      <c r="AQ114" s="113">
        <f t="shared" ref="AQ114:AQ126" si="229">AQ9*(1-AQ$109)</f>
        <v>598.25920000000008</v>
      </c>
      <c r="AR114" s="107">
        <f t="shared" ref="AR114:AR126" si="230">AR9</f>
        <v>2394.6999999999998</v>
      </c>
    </row>
    <row r="115" spans="2:44">
      <c r="B115" s="109" t="s">
        <v>114</v>
      </c>
      <c r="C115" s="106">
        <f t="shared" si="195"/>
        <v>1780.2049999999997</v>
      </c>
      <c r="D115" s="113">
        <f t="shared" si="196"/>
        <v>870.20499999999981</v>
      </c>
      <c r="E115" s="107">
        <f t="shared" si="197"/>
        <v>909.99999999999989</v>
      </c>
      <c r="F115" s="106">
        <f t="shared" si="198"/>
        <v>2497.1799999999998</v>
      </c>
      <c r="G115" s="113">
        <f t="shared" si="199"/>
        <v>973.28</v>
      </c>
      <c r="H115" s="107">
        <f t="shared" si="200"/>
        <v>1523.8999999999999</v>
      </c>
      <c r="I115" s="106">
        <f t="shared" si="201"/>
        <v>3929.24</v>
      </c>
      <c r="J115" s="113">
        <f t="shared" si="202"/>
        <v>1079.54</v>
      </c>
      <c r="K115" s="107">
        <f t="shared" si="203"/>
        <v>2849.7</v>
      </c>
      <c r="M115" s="109" t="s">
        <v>114</v>
      </c>
      <c r="N115" s="106">
        <f t="shared" si="204"/>
        <v>1606.1639999999998</v>
      </c>
      <c r="O115" s="113">
        <f t="shared" si="205"/>
        <v>696.16399999999999</v>
      </c>
      <c r="P115" s="107">
        <f t="shared" si="206"/>
        <v>909.99999999999989</v>
      </c>
      <c r="Q115" s="106">
        <f t="shared" si="207"/>
        <v>2302.5239999999999</v>
      </c>
      <c r="R115" s="113">
        <f t="shared" si="208"/>
        <v>778.62400000000014</v>
      </c>
      <c r="S115" s="107">
        <f t="shared" si="209"/>
        <v>1523.8999999999999</v>
      </c>
      <c r="T115" s="106">
        <f t="shared" si="210"/>
        <v>3713.3319999999999</v>
      </c>
      <c r="U115" s="113">
        <f t="shared" si="211"/>
        <v>863.63200000000006</v>
      </c>
      <c r="V115" s="107">
        <f t="shared" si="212"/>
        <v>2849.7</v>
      </c>
      <c r="X115" s="109" t="s">
        <v>114</v>
      </c>
      <c r="Y115" s="106">
        <f t="shared" si="213"/>
        <v>1606.1639999999998</v>
      </c>
      <c r="Z115" s="113">
        <f t="shared" si="214"/>
        <v>696.16399999999999</v>
      </c>
      <c r="AA115" s="107">
        <f t="shared" si="215"/>
        <v>909.99999999999989</v>
      </c>
      <c r="AB115" s="106">
        <f t="shared" si="216"/>
        <v>2302.5239999999999</v>
      </c>
      <c r="AC115" s="113">
        <f t="shared" si="217"/>
        <v>778.62400000000014</v>
      </c>
      <c r="AD115" s="107">
        <f t="shared" si="218"/>
        <v>1523.8999999999999</v>
      </c>
      <c r="AE115" s="106">
        <f t="shared" si="219"/>
        <v>3713.3319999999999</v>
      </c>
      <c r="AF115" s="113">
        <f t="shared" si="220"/>
        <v>863.63200000000006</v>
      </c>
      <c r="AG115" s="107">
        <f t="shared" si="221"/>
        <v>2849.7</v>
      </c>
      <c r="AI115" s="109" t="s">
        <v>114</v>
      </c>
      <c r="AJ115" s="106">
        <f t="shared" si="222"/>
        <v>1466.9312</v>
      </c>
      <c r="AK115" s="113">
        <f t="shared" si="223"/>
        <v>556.93119999999999</v>
      </c>
      <c r="AL115" s="107">
        <f t="shared" si="224"/>
        <v>909.99999999999989</v>
      </c>
      <c r="AM115" s="106">
        <f t="shared" si="225"/>
        <v>2146.7991999999999</v>
      </c>
      <c r="AN115" s="113">
        <f t="shared" si="226"/>
        <v>622.89920000000006</v>
      </c>
      <c r="AO115" s="107">
        <f t="shared" si="227"/>
        <v>1523.8999999999999</v>
      </c>
      <c r="AP115" s="106">
        <f t="shared" si="228"/>
        <v>3540.6055999999999</v>
      </c>
      <c r="AQ115" s="113">
        <f t="shared" si="229"/>
        <v>690.90560000000005</v>
      </c>
      <c r="AR115" s="107">
        <f t="shared" si="230"/>
        <v>2849.7</v>
      </c>
    </row>
    <row r="116" spans="2:44">
      <c r="B116" s="109" t="s">
        <v>115</v>
      </c>
      <c r="C116" s="106">
        <f t="shared" si="195"/>
        <v>2182.0574999999999</v>
      </c>
      <c r="D116" s="113">
        <f t="shared" si="196"/>
        <v>1104.0574999999999</v>
      </c>
      <c r="E116" s="107">
        <f t="shared" si="197"/>
        <v>1078</v>
      </c>
      <c r="F116" s="106">
        <f t="shared" si="198"/>
        <v>3011.9949999999999</v>
      </c>
      <c r="G116" s="113">
        <f t="shared" si="199"/>
        <v>1234.6949999999999</v>
      </c>
      <c r="H116" s="107">
        <f t="shared" si="200"/>
        <v>1777.3</v>
      </c>
      <c r="I116" s="106">
        <f t="shared" si="201"/>
        <v>4602.7449999999999</v>
      </c>
      <c r="J116" s="113">
        <f t="shared" si="202"/>
        <v>1369.4449999999999</v>
      </c>
      <c r="K116" s="107">
        <f t="shared" si="203"/>
        <v>3233.2999999999997</v>
      </c>
      <c r="M116" s="109" t="s">
        <v>115</v>
      </c>
      <c r="N116" s="106">
        <f t="shared" si="204"/>
        <v>1961.2459999999999</v>
      </c>
      <c r="O116" s="113">
        <f t="shared" si="205"/>
        <v>883.24599999999987</v>
      </c>
      <c r="P116" s="107">
        <f t="shared" si="206"/>
        <v>1078</v>
      </c>
      <c r="Q116" s="106">
        <f t="shared" si="207"/>
        <v>2765.056</v>
      </c>
      <c r="R116" s="113">
        <f t="shared" si="208"/>
        <v>987.75599999999997</v>
      </c>
      <c r="S116" s="107">
        <f t="shared" si="209"/>
        <v>1777.3</v>
      </c>
      <c r="T116" s="106">
        <f t="shared" si="210"/>
        <v>4328.8559999999998</v>
      </c>
      <c r="U116" s="113">
        <f t="shared" si="211"/>
        <v>1095.556</v>
      </c>
      <c r="V116" s="107">
        <f t="shared" si="212"/>
        <v>3233.2999999999997</v>
      </c>
      <c r="X116" s="109" t="s">
        <v>115</v>
      </c>
      <c r="Y116" s="106">
        <f t="shared" si="213"/>
        <v>1961.2459999999999</v>
      </c>
      <c r="Z116" s="113">
        <f t="shared" si="214"/>
        <v>883.24599999999987</v>
      </c>
      <c r="AA116" s="107">
        <f t="shared" si="215"/>
        <v>1078</v>
      </c>
      <c r="AB116" s="106">
        <f t="shared" si="216"/>
        <v>2765.056</v>
      </c>
      <c r="AC116" s="113">
        <f t="shared" si="217"/>
        <v>987.75599999999997</v>
      </c>
      <c r="AD116" s="107">
        <f t="shared" si="218"/>
        <v>1777.3</v>
      </c>
      <c r="AE116" s="106">
        <f t="shared" si="219"/>
        <v>4328.8559999999998</v>
      </c>
      <c r="AF116" s="113">
        <f t="shared" si="220"/>
        <v>1095.556</v>
      </c>
      <c r="AG116" s="107">
        <f t="shared" si="221"/>
        <v>3233.2999999999997</v>
      </c>
      <c r="AI116" s="109" t="s">
        <v>115</v>
      </c>
      <c r="AJ116" s="106">
        <f t="shared" si="222"/>
        <v>1784.5967999999998</v>
      </c>
      <c r="AK116" s="113">
        <f t="shared" si="223"/>
        <v>706.59679999999992</v>
      </c>
      <c r="AL116" s="107">
        <f t="shared" si="224"/>
        <v>1078</v>
      </c>
      <c r="AM116" s="106">
        <f t="shared" si="225"/>
        <v>2567.5047999999997</v>
      </c>
      <c r="AN116" s="113">
        <f t="shared" si="226"/>
        <v>790.20479999999998</v>
      </c>
      <c r="AO116" s="107">
        <f t="shared" si="227"/>
        <v>1777.3</v>
      </c>
      <c r="AP116" s="106">
        <f t="shared" si="228"/>
        <v>4109.7447999999995</v>
      </c>
      <c r="AQ116" s="113">
        <f t="shared" si="229"/>
        <v>876.4448000000001</v>
      </c>
      <c r="AR116" s="107">
        <f t="shared" si="230"/>
        <v>3233.2999999999997</v>
      </c>
    </row>
    <row r="117" spans="2:44">
      <c r="B117" s="109" t="s">
        <v>116</v>
      </c>
      <c r="C117" s="106">
        <f t="shared" si="195"/>
        <v>2421.6674999999996</v>
      </c>
      <c r="D117" s="113">
        <f t="shared" si="196"/>
        <v>1298.8674999999996</v>
      </c>
      <c r="E117" s="107">
        <f t="shared" si="197"/>
        <v>1122.8</v>
      </c>
      <c r="F117" s="106">
        <f t="shared" si="198"/>
        <v>3266.3049999999998</v>
      </c>
      <c r="G117" s="113">
        <f t="shared" si="199"/>
        <v>1452.605</v>
      </c>
      <c r="H117" s="107">
        <f t="shared" si="200"/>
        <v>1813.6999999999998</v>
      </c>
      <c r="I117" s="106">
        <f t="shared" si="201"/>
        <v>4904.0249999999996</v>
      </c>
      <c r="J117" s="113">
        <f t="shared" si="202"/>
        <v>1611.2250000000001</v>
      </c>
      <c r="K117" s="107">
        <f t="shared" si="203"/>
        <v>3292.7999999999997</v>
      </c>
      <c r="M117" s="109" t="s">
        <v>116</v>
      </c>
      <c r="N117" s="106">
        <f t="shared" si="204"/>
        <v>2161.8939999999998</v>
      </c>
      <c r="O117" s="113">
        <f t="shared" si="205"/>
        <v>1039.0939999999998</v>
      </c>
      <c r="P117" s="107">
        <f t="shared" si="206"/>
        <v>1122.8</v>
      </c>
      <c r="Q117" s="106">
        <f t="shared" si="207"/>
        <v>2975.7839999999997</v>
      </c>
      <c r="R117" s="113">
        <f t="shared" si="208"/>
        <v>1162.0840000000001</v>
      </c>
      <c r="S117" s="107">
        <f t="shared" si="209"/>
        <v>1813.6999999999998</v>
      </c>
      <c r="T117" s="106">
        <f t="shared" si="210"/>
        <v>4581.78</v>
      </c>
      <c r="U117" s="113">
        <f t="shared" si="211"/>
        <v>1288.98</v>
      </c>
      <c r="V117" s="107">
        <f t="shared" si="212"/>
        <v>3292.7999999999997</v>
      </c>
      <c r="X117" s="109" t="s">
        <v>116</v>
      </c>
      <c r="Y117" s="106">
        <f t="shared" si="213"/>
        <v>2161.8939999999998</v>
      </c>
      <c r="Z117" s="113">
        <f t="shared" si="214"/>
        <v>1039.0939999999998</v>
      </c>
      <c r="AA117" s="107">
        <f t="shared" si="215"/>
        <v>1122.8</v>
      </c>
      <c r="AB117" s="106">
        <f t="shared" si="216"/>
        <v>2975.7839999999997</v>
      </c>
      <c r="AC117" s="113">
        <f t="shared" si="217"/>
        <v>1162.0840000000001</v>
      </c>
      <c r="AD117" s="107">
        <f t="shared" si="218"/>
        <v>1813.6999999999998</v>
      </c>
      <c r="AE117" s="106">
        <f t="shared" si="219"/>
        <v>4581.78</v>
      </c>
      <c r="AF117" s="113">
        <f t="shared" si="220"/>
        <v>1288.98</v>
      </c>
      <c r="AG117" s="107">
        <f t="shared" si="221"/>
        <v>3292.7999999999997</v>
      </c>
      <c r="AI117" s="109" t="s">
        <v>116</v>
      </c>
      <c r="AJ117" s="106">
        <f t="shared" si="222"/>
        <v>1954.0751999999998</v>
      </c>
      <c r="AK117" s="113">
        <f t="shared" si="223"/>
        <v>831.27519999999993</v>
      </c>
      <c r="AL117" s="107">
        <f t="shared" si="224"/>
        <v>1122.8</v>
      </c>
      <c r="AM117" s="106">
        <f t="shared" si="225"/>
        <v>2743.3671999999997</v>
      </c>
      <c r="AN117" s="113">
        <f t="shared" si="226"/>
        <v>929.66720000000009</v>
      </c>
      <c r="AO117" s="107">
        <f t="shared" si="227"/>
        <v>1813.6999999999998</v>
      </c>
      <c r="AP117" s="106">
        <f t="shared" si="228"/>
        <v>4323.9840000000004</v>
      </c>
      <c r="AQ117" s="113">
        <f t="shared" si="229"/>
        <v>1031.1840000000002</v>
      </c>
      <c r="AR117" s="107">
        <f t="shared" si="230"/>
        <v>3292.7999999999997</v>
      </c>
    </row>
    <row r="118" spans="2:44">
      <c r="B118" s="110" t="s">
        <v>117</v>
      </c>
      <c r="C118" s="106">
        <f t="shared" si="195"/>
        <v>2690.415</v>
      </c>
      <c r="D118" s="113">
        <f t="shared" si="196"/>
        <v>1467.5149999999999</v>
      </c>
      <c r="E118" s="107">
        <f t="shared" si="197"/>
        <v>1222.8999999999999</v>
      </c>
      <c r="F118" s="106">
        <f t="shared" si="198"/>
        <v>3638.74</v>
      </c>
      <c r="G118" s="113">
        <f t="shared" si="199"/>
        <v>1641.6399999999999</v>
      </c>
      <c r="H118" s="107">
        <f t="shared" si="200"/>
        <v>1997.1</v>
      </c>
      <c r="I118" s="106">
        <f t="shared" si="201"/>
        <v>5509.6649999999991</v>
      </c>
      <c r="J118" s="113">
        <f t="shared" si="202"/>
        <v>1820.665</v>
      </c>
      <c r="K118" s="107">
        <f t="shared" si="203"/>
        <v>3688.9999999999995</v>
      </c>
      <c r="M118" s="110" t="s">
        <v>117</v>
      </c>
      <c r="N118" s="106">
        <f t="shared" si="204"/>
        <v>2396.9119999999998</v>
      </c>
      <c r="O118" s="113">
        <f t="shared" si="205"/>
        <v>1174.0119999999999</v>
      </c>
      <c r="P118" s="107">
        <f t="shared" si="206"/>
        <v>1222.8999999999999</v>
      </c>
      <c r="Q118" s="106">
        <f t="shared" si="207"/>
        <v>3310.4119999999998</v>
      </c>
      <c r="R118" s="113">
        <f t="shared" si="208"/>
        <v>1313.3119999999999</v>
      </c>
      <c r="S118" s="107">
        <f t="shared" si="209"/>
        <v>1997.1</v>
      </c>
      <c r="T118" s="106">
        <f t="shared" si="210"/>
        <v>5145.5319999999992</v>
      </c>
      <c r="U118" s="113">
        <f t="shared" si="211"/>
        <v>1456.5319999999999</v>
      </c>
      <c r="V118" s="107">
        <f t="shared" si="212"/>
        <v>3688.9999999999995</v>
      </c>
      <c r="X118" s="110" t="s">
        <v>117</v>
      </c>
      <c r="Y118" s="106">
        <f t="shared" si="213"/>
        <v>2396.9119999999998</v>
      </c>
      <c r="Z118" s="113">
        <f t="shared" si="214"/>
        <v>1174.0119999999999</v>
      </c>
      <c r="AA118" s="107">
        <f t="shared" si="215"/>
        <v>1222.8999999999999</v>
      </c>
      <c r="AB118" s="106">
        <f t="shared" si="216"/>
        <v>3310.4119999999998</v>
      </c>
      <c r="AC118" s="113">
        <f t="shared" si="217"/>
        <v>1313.3119999999999</v>
      </c>
      <c r="AD118" s="107">
        <f t="shared" si="218"/>
        <v>1997.1</v>
      </c>
      <c r="AE118" s="106">
        <f t="shared" si="219"/>
        <v>5145.5319999999992</v>
      </c>
      <c r="AF118" s="113">
        <f t="shared" si="220"/>
        <v>1456.5319999999999</v>
      </c>
      <c r="AG118" s="107">
        <f t="shared" si="221"/>
        <v>3688.9999999999995</v>
      </c>
      <c r="AI118" s="110" t="s">
        <v>117</v>
      </c>
      <c r="AJ118" s="106">
        <f t="shared" si="222"/>
        <v>2162.1095999999998</v>
      </c>
      <c r="AK118" s="113">
        <f t="shared" si="223"/>
        <v>939.20960000000002</v>
      </c>
      <c r="AL118" s="107">
        <f t="shared" si="224"/>
        <v>1222.8999999999999</v>
      </c>
      <c r="AM118" s="106">
        <f t="shared" si="225"/>
        <v>3047.7496000000001</v>
      </c>
      <c r="AN118" s="113">
        <f t="shared" si="226"/>
        <v>1050.6496</v>
      </c>
      <c r="AO118" s="107">
        <f t="shared" si="227"/>
        <v>1997.1</v>
      </c>
      <c r="AP118" s="106">
        <f t="shared" si="228"/>
        <v>4854.2255999999998</v>
      </c>
      <c r="AQ118" s="113">
        <f t="shared" si="229"/>
        <v>1165.2256000000002</v>
      </c>
      <c r="AR118" s="107">
        <f t="shared" si="230"/>
        <v>3688.9999999999995</v>
      </c>
    </row>
    <row r="119" spans="2:44">
      <c r="B119" s="109" t="s">
        <v>118</v>
      </c>
      <c r="C119" s="106">
        <f t="shared" si="195"/>
        <v>3147.55</v>
      </c>
      <c r="D119" s="113">
        <f t="shared" si="196"/>
        <v>1779.05</v>
      </c>
      <c r="E119" s="107">
        <f t="shared" si="197"/>
        <v>1368.5</v>
      </c>
      <c r="F119" s="106">
        <f t="shared" si="198"/>
        <v>4254.5650000000005</v>
      </c>
      <c r="G119" s="113">
        <f t="shared" si="199"/>
        <v>1990.0650000000001</v>
      </c>
      <c r="H119" s="107">
        <f t="shared" si="200"/>
        <v>2264.5</v>
      </c>
      <c r="I119" s="106">
        <f t="shared" si="201"/>
        <v>6282.6049999999996</v>
      </c>
      <c r="J119" s="113">
        <f t="shared" si="202"/>
        <v>2207.2049999999999</v>
      </c>
      <c r="K119" s="107">
        <f t="shared" si="203"/>
        <v>4075.3999999999996</v>
      </c>
      <c r="M119" s="109" t="s">
        <v>118</v>
      </c>
      <c r="N119" s="106">
        <f t="shared" si="204"/>
        <v>2791.74</v>
      </c>
      <c r="O119" s="113">
        <f t="shared" si="205"/>
        <v>1423.24</v>
      </c>
      <c r="P119" s="107">
        <f t="shared" si="206"/>
        <v>1368.5</v>
      </c>
      <c r="Q119" s="106">
        <f t="shared" si="207"/>
        <v>3856.5520000000001</v>
      </c>
      <c r="R119" s="113">
        <f t="shared" si="208"/>
        <v>1592.0520000000001</v>
      </c>
      <c r="S119" s="107">
        <f t="shared" si="209"/>
        <v>2264.5</v>
      </c>
      <c r="T119" s="106">
        <f t="shared" si="210"/>
        <v>5841.1639999999998</v>
      </c>
      <c r="U119" s="113">
        <f t="shared" si="211"/>
        <v>1765.7640000000001</v>
      </c>
      <c r="V119" s="107">
        <f t="shared" si="212"/>
        <v>4075.3999999999996</v>
      </c>
      <c r="X119" s="109" t="s">
        <v>118</v>
      </c>
      <c r="Y119" s="106">
        <f t="shared" si="213"/>
        <v>2791.74</v>
      </c>
      <c r="Z119" s="113">
        <f t="shared" si="214"/>
        <v>1423.24</v>
      </c>
      <c r="AA119" s="107">
        <f t="shared" si="215"/>
        <v>1368.5</v>
      </c>
      <c r="AB119" s="106">
        <f t="shared" si="216"/>
        <v>3856.5520000000001</v>
      </c>
      <c r="AC119" s="113">
        <f t="shared" si="217"/>
        <v>1592.0520000000001</v>
      </c>
      <c r="AD119" s="107">
        <f t="shared" si="218"/>
        <v>2264.5</v>
      </c>
      <c r="AE119" s="106">
        <f t="shared" si="219"/>
        <v>5841.1639999999998</v>
      </c>
      <c r="AF119" s="113">
        <f t="shared" si="220"/>
        <v>1765.7640000000001</v>
      </c>
      <c r="AG119" s="107">
        <f t="shared" si="221"/>
        <v>4075.3999999999996</v>
      </c>
      <c r="AI119" s="109" t="s">
        <v>118</v>
      </c>
      <c r="AJ119" s="106">
        <f t="shared" si="222"/>
        <v>2507.0920000000001</v>
      </c>
      <c r="AK119" s="113">
        <f t="shared" si="223"/>
        <v>1138.5920000000001</v>
      </c>
      <c r="AL119" s="107">
        <f t="shared" si="224"/>
        <v>1368.5</v>
      </c>
      <c r="AM119" s="106">
        <f t="shared" si="225"/>
        <v>3538.1415999999999</v>
      </c>
      <c r="AN119" s="113">
        <f t="shared" si="226"/>
        <v>1273.6416000000002</v>
      </c>
      <c r="AO119" s="107">
        <f t="shared" si="227"/>
        <v>2264.5</v>
      </c>
      <c r="AP119" s="106">
        <f t="shared" si="228"/>
        <v>5488.0111999999999</v>
      </c>
      <c r="AQ119" s="113">
        <f t="shared" si="229"/>
        <v>1412.6112000000001</v>
      </c>
      <c r="AR119" s="107">
        <f t="shared" si="230"/>
        <v>4075.3999999999996</v>
      </c>
    </row>
    <row r="120" spans="2:44">
      <c r="B120" s="109" t="s">
        <v>119</v>
      </c>
      <c r="C120" s="106">
        <f t="shared" si="195"/>
        <v>3821.2124999999996</v>
      </c>
      <c r="D120" s="113">
        <f t="shared" si="196"/>
        <v>2207.7124999999996</v>
      </c>
      <c r="E120" s="107">
        <f t="shared" si="197"/>
        <v>1613.5</v>
      </c>
      <c r="F120" s="106">
        <f t="shared" si="198"/>
        <v>5042.59</v>
      </c>
      <c r="G120" s="113">
        <f t="shared" si="199"/>
        <v>2469.39</v>
      </c>
      <c r="H120" s="107">
        <f t="shared" si="200"/>
        <v>2573.1999999999998</v>
      </c>
      <c r="I120" s="106">
        <f t="shared" si="201"/>
        <v>7349.7899999999991</v>
      </c>
      <c r="J120" s="113">
        <f t="shared" si="202"/>
        <v>2738.89</v>
      </c>
      <c r="K120" s="107">
        <f t="shared" si="203"/>
        <v>4610.8999999999996</v>
      </c>
      <c r="M120" s="109" t="s">
        <v>119</v>
      </c>
      <c r="N120" s="106">
        <f t="shared" si="204"/>
        <v>3379.67</v>
      </c>
      <c r="O120" s="113">
        <f t="shared" si="205"/>
        <v>1766.1699999999998</v>
      </c>
      <c r="P120" s="107">
        <f t="shared" si="206"/>
        <v>1613.5</v>
      </c>
      <c r="Q120" s="106">
        <f t="shared" si="207"/>
        <v>4548.7119999999995</v>
      </c>
      <c r="R120" s="113">
        <f t="shared" si="208"/>
        <v>1975.5119999999999</v>
      </c>
      <c r="S120" s="107">
        <f t="shared" si="209"/>
        <v>2573.1999999999998</v>
      </c>
      <c r="T120" s="106">
        <f t="shared" si="210"/>
        <v>6802.0119999999997</v>
      </c>
      <c r="U120" s="113">
        <f t="shared" si="211"/>
        <v>2191.1120000000001</v>
      </c>
      <c r="V120" s="107">
        <f t="shared" si="212"/>
        <v>4610.8999999999996</v>
      </c>
      <c r="X120" s="109" t="s">
        <v>119</v>
      </c>
      <c r="Y120" s="106">
        <f t="shared" si="213"/>
        <v>3379.67</v>
      </c>
      <c r="Z120" s="113">
        <f t="shared" si="214"/>
        <v>1766.1699999999998</v>
      </c>
      <c r="AA120" s="107">
        <f t="shared" si="215"/>
        <v>1613.5</v>
      </c>
      <c r="AB120" s="106">
        <f t="shared" si="216"/>
        <v>4548.7119999999995</v>
      </c>
      <c r="AC120" s="113">
        <f t="shared" si="217"/>
        <v>1975.5119999999999</v>
      </c>
      <c r="AD120" s="107">
        <f t="shared" si="218"/>
        <v>2573.1999999999998</v>
      </c>
      <c r="AE120" s="106">
        <f t="shared" si="219"/>
        <v>6802.0119999999997</v>
      </c>
      <c r="AF120" s="113">
        <f t="shared" si="220"/>
        <v>2191.1120000000001</v>
      </c>
      <c r="AG120" s="107">
        <f t="shared" si="221"/>
        <v>4610.8999999999996</v>
      </c>
      <c r="AI120" s="109" t="s">
        <v>119</v>
      </c>
      <c r="AJ120" s="106">
        <f t="shared" si="222"/>
        <v>3026.4359999999997</v>
      </c>
      <c r="AK120" s="113">
        <f t="shared" si="223"/>
        <v>1412.9359999999999</v>
      </c>
      <c r="AL120" s="107">
        <f t="shared" si="224"/>
        <v>1613.5</v>
      </c>
      <c r="AM120" s="106">
        <f t="shared" si="225"/>
        <v>4153.6095999999998</v>
      </c>
      <c r="AN120" s="113">
        <f t="shared" si="226"/>
        <v>1580.4096</v>
      </c>
      <c r="AO120" s="107">
        <f t="shared" si="227"/>
        <v>2573.1999999999998</v>
      </c>
      <c r="AP120" s="106">
        <f t="shared" si="228"/>
        <v>6363.7896000000001</v>
      </c>
      <c r="AQ120" s="113">
        <f t="shared" si="229"/>
        <v>1752.8896000000002</v>
      </c>
      <c r="AR120" s="107">
        <f t="shared" si="230"/>
        <v>4610.8999999999996</v>
      </c>
    </row>
    <row r="121" spans="2:44">
      <c r="B121" s="109" t="s">
        <v>120</v>
      </c>
      <c r="C121" s="106">
        <f t="shared" si="195"/>
        <v>4577.1424999999999</v>
      </c>
      <c r="D121" s="113">
        <f t="shared" si="196"/>
        <v>2792.1424999999995</v>
      </c>
      <c r="E121" s="107">
        <f t="shared" si="197"/>
        <v>1785</v>
      </c>
      <c r="F121" s="106">
        <f t="shared" si="198"/>
        <v>6201.0199999999995</v>
      </c>
      <c r="G121" s="113">
        <f t="shared" si="199"/>
        <v>3123.12</v>
      </c>
      <c r="H121" s="107">
        <f t="shared" si="200"/>
        <v>3077.8999999999996</v>
      </c>
      <c r="I121" s="106">
        <f t="shared" si="201"/>
        <v>8944.1450000000004</v>
      </c>
      <c r="J121" s="113">
        <f t="shared" si="202"/>
        <v>3463.8450000000003</v>
      </c>
      <c r="K121" s="107">
        <f t="shared" si="203"/>
        <v>5480.2999999999993</v>
      </c>
      <c r="M121" s="109" t="s">
        <v>120</v>
      </c>
      <c r="N121" s="106">
        <f t="shared" si="204"/>
        <v>4018.7139999999995</v>
      </c>
      <c r="O121" s="113">
        <f t="shared" si="205"/>
        <v>2233.7139999999995</v>
      </c>
      <c r="P121" s="107">
        <f t="shared" si="206"/>
        <v>1785</v>
      </c>
      <c r="Q121" s="106">
        <f t="shared" si="207"/>
        <v>5576.3960000000006</v>
      </c>
      <c r="R121" s="113">
        <f t="shared" si="208"/>
        <v>2498.4960000000005</v>
      </c>
      <c r="S121" s="107">
        <f t="shared" si="209"/>
        <v>3077.8999999999996</v>
      </c>
      <c r="T121" s="106">
        <f t="shared" si="210"/>
        <v>8251.3760000000002</v>
      </c>
      <c r="U121" s="113">
        <f t="shared" si="211"/>
        <v>2771.076</v>
      </c>
      <c r="V121" s="107">
        <f t="shared" si="212"/>
        <v>5480.2999999999993</v>
      </c>
      <c r="X121" s="109" t="s">
        <v>120</v>
      </c>
      <c r="Y121" s="106">
        <f t="shared" si="213"/>
        <v>4018.7139999999995</v>
      </c>
      <c r="Z121" s="113">
        <f t="shared" si="214"/>
        <v>2233.7139999999995</v>
      </c>
      <c r="AA121" s="107">
        <f t="shared" si="215"/>
        <v>1785</v>
      </c>
      <c r="AB121" s="106">
        <f t="shared" si="216"/>
        <v>5576.3960000000006</v>
      </c>
      <c r="AC121" s="113">
        <f t="shared" si="217"/>
        <v>2498.4960000000005</v>
      </c>
      <c r="AD121" s="107">
        <f t="shared" si="218"/>
        <v>3077.8999999999996</v>
      </c>
      <c r="AE121" s="106">
        <f t="shared" si="219"/>
        <v>8251.3760000000002</v>
      </c>
      <c r="AF121" s="113">
        <f t="shared" si="220"/>
        <v>2771.076</v>
      </c>
      <c r="AG121" s="107">
        <f t="shared" si="221"/>
        <v>5480.2999999999993</v>
      </c>
      <c r="AI121" s="109" t="s">
        <v>120</v>
      </c>
      <c r="AJ121" s="106">
        <f t="shared" si="222"/>
        <v>3571.9712</v>
      </c>
      <c r="AK121" s="113">
        <f t="shared" si="223"/>
        <v>1786.9711999999997</v>
      </c>
      <c r="AL121" s="107">
        <f t="shared" si="224"/>
        <v>1785</v>
      </c>
      <c r="AM121" s="106">
        <f t="shared" si="225"/>
        <v>5076.6967999999997</v>
      </c>
      <c r="AN121" s="113">
        <f t="shared" si="226"/>
        <v>1998.7968000000003</v>
      </c>
      <c r="AO121" s="107">
        <f t="shared" si="227"/>
        <v>3077.8999999999996</v>
      </c>
      <c r="AP121" s="106">
        <f t="shared" si="228"/>
        <v>7697.1607999999997</v>
      </c>
      <c r="AQ121" s="113">
        <f t="shared" si="229"/>
        <v>2216.8607999999999</v>
      </c>
      <c r="AR121" s="107">
        <f t="shared" si="230"/>
        <v>5480.2999999999993</v>
      </c>
    </row>
    <row r="122" spans="2:44">
      <c r="B122" s="110" t="s">
        <v>121</v>
      </c>
      <c r="C122" s="106">
        <f t="shared" si="195"/>
        <v>5096.3674999999994</v>
      </c>
      <c r="D122" s="113">
        <f t="shared" si="196"/>
        <v>3311.3674999999994</v>
      </c>
      <c r="E122" s="107">
        <f t="shared" si="197"/>
        <v>1785</v>
      </c>
      <c r="F122" s="106">
        <f t="shared" si="198"/>
        <v>6857.585</v>
      </c>
      <c r="G122" s="113">
        <f t="shared" si="199"/>
        <v>3704.085</v>
      </c>
      <c r="H122" s="107">
        <f t="shared" si="200"/>
        <v>3153.5</v>
      </c>
      <c r="I122" s="106">
        <f t="shared" si="201"/>
        <v>9977.1349999999984</v>
      </c>
      <c r="J122" s="113">
        <f t="shared" si="202"/>
        <v>4108.335</v>
      </c>
      <c r="K122" s="107">
        <f t="shared" si="203"/>
        <v>5868.7999999999993</v>
      </c>
      <c r="M122" s="110" t="s">
        <v>121</v>
      </c>
      <c r="N122" s="106">
        <f t="shared" si="204"/>
        <v>4434.0939999999991</v>
      </c>
      <c r="O122" s="113">
        <f t="shared" si="205"/>
        <v>2649.0939999999996</v>
      </c>
      <c r="P122" s="107">
        <f t="shared" si="206"/>
        <v>1785</v>
      </c>
      <c r="Q122" s="106">
        <f t="shared" si="207"/>
        <v>6116.768</v>
      </c>
      <c r="R122" s="113">
        <f t="shared" si="208"/>
        <v>2963.2680000000005</v>
      </c>
      <c r="S122" s="107">
        <f t="shared" si="209"/>
        <v>3153.5</v>
      </c>
      <c r="T122" s="106">
        <f t="shared" si="210"/>
        <v>9155.4680000000008</v>
      </c>
      <c r="U122" s="113">
        <f t="shared" si="211"/>
        <v>3286.6680000000006</v>
      </c>
      <c r="V122" s="107">
        <f t="shared" si="212"/>
        <v>5868.7999999999993</v>
      </c>
      <c r="X122" s="110" t="s">
        <v>121</v>
      </c>
      <c r="Y122" s="106">
        <f t="shared" si="213"/>
        <v>4434.0939999999991</v>
      </c>
      <c r="Z122" s="113">
        <f t="shared" si="214"/>
        <v>2649.0939999999996</v>
      </c>
      <c r="AA122" s="107">
        <f t="shared" si="215"/>
        <v>1785</v>
      </c>
      <c r="AB122" s="106">
        <f t="shared" si="216"/>
        <v>6116.768</v>
      </c>
      <c r="AC122" s="113">
        <f t="shared" si="217"/>
        <v>2963.2680000000005</v>
      </c>
      <c r="AD122" s="107">
        <f t="shared" si="218"/>
        <v>3153.5</v>
      </c>
      <c r="AE122" s="106">
        <f t="shared" si="219"/>
        <v>9155.4680000000008</v>
      </c>
      <c r="AF122" s="113">
        <f t="shared" si="220"/>
        <v>3286.6680000000006</v>
      </c>
      <c r="AG122" s="107">
        <f t="shared" si="221"/>
        <v>5868.7999999999993</v>
      </c>
      <c r="AI122" s="110" t="s">
        <v>121</v>
      </c>
      <c r="AJ122" s="106">
        <f t="shared" si="222"/>
        <v>3904.2751999999996</v>
      </c>
      <c r="AK122" s="113">
        <f t="shared" si="223"/>
        <v>2119.2751999999996</v>
      </c>
      <c r="AL122" s="107">
        <f t="shared" si="224"/>
        <v>1785</v>
      </c>
      <c r="AM122" s="106">
        <f t="shared" si="225"/>
        <v>5524.1144000000004</v>
      </c>
      <c r="AN122" s="113">
        <f t="shared" si="226"/>
        <v>2370.6144000000004</v>
      </c>
      <c r="AO122" s="107">
        <f t="shared" si="227"/>
        <v>3153.5</v>
      </c>
      <c r="AP122" s="106">
        <f t="shared" si="228"/>
        <v>8498.134399999999</v>
      </c>
      <c r="AQ122" s="113">
        <f t="shared" si="229"/>
        <v>2629.3344000000002</v>
      </c>
      <c r="AR122" s="107">
        <f t="shared" si="230"/>
        <v>5868.7999999999993</v>
      </c>
    </row>
    <row r="123" spans="2:44">
      <c r="B123" s="109" t="s">
        <v>122</v>
      </c>
      <c r="C123" s="106">
        <f t="shared" si="195"/>
        <v>6979.2624999999998</v>
      </c>
      <c r="D123" s="113">
        <f t="shared" si="196"/>
        <v>5194.2624999999998</v>
      </c>
      <c r="E123" s="107">
        <f t="shared" si="197"/>
        <v>1785</v>
      </c>
      <c r="F123" s="106">
        <f t="shared" si="198"/>
        <v>9975.42</v>
      </c>
      <c r="G123" s="113">
        <f t="shared" si="199"/>
        <v>5810.42</v>
      </c>
      <c r="H123" s="107">
        <f t="shared" si="200"/>
        <v>4165</v>
      </c>
      <c r="I123" s="106">
        <f t="shared" si="201"/>
        <v>14120.715</v>
      </c>
      <c r="J123" s="113">
        <f t="shared" si="202"/>
        <v>6444.5150000000003</v>
      </c>
      <c r="K123" s="107">
        <f t="shared" si="203"/>
        <v>7676.2</v>
      </c>
      <c r="M123" s="109" t="s">
        <v>122</v>
      </c>
      <c r="N123" s="106">
        <f t="shared" si="204"/>
        <v>5940.41</v>
      </c>
      <c r="O123" s="113">
        <f t="shared" si="205"/>
        <v>4155.41</v>
      </c>
      <c r="P123" s="107">
        <f t="shared" si="206"/>
        <v>1785</v>
      </c>
      <c r="Q123" s="106">
        <f t="shared" si="207"/>
        <v>8813.3359999999993</v>
      </c>
      <c r="R123" s="113">
        <f t="shared" si="208"/>
        <v>4648.3360000000002</v>
      </c>
      <c r="S123" s="107">
        <f t="shared" si="209"/>
        <v>4165</v>
      </c>
      <c r="T123" s="106">
        <f t="shared" si="210"/>
        <v>12831.812</v>
      </c>
      <c r="U123" s="113">
        <f t="shared" si="211"/>
        <v>5155.6120000000001</v>
      </c>
      <c r="V123" s="107">
        <f t="shared" si="212"/>
        <v>7676.2</v>
      </c>
      <c r="X123" s="109" t="s">
        <v>122</v>
      </c>
      <c r="Y123" s="106">
        <f t="shared" si="213"/>
        <v>5940.41</v>
      </c>
      <c r="Z123" s="113">
        <f t="shared" si="214"/>
        <v>4155.41</v>
      </c>
      <c r="AA123" s="107">
        <f t="shared" si="215"/>
        <v>1785</v>
      </c>
      <c r="AB123" s="106">
        <f t="shared" si="216"/>
        <v>8813.3359999999993</v>
      </c>
      <c r="AC123" s="113">
        <f t="shared" si="217"/>
        <v>4648.3360000000002</v>
      </c>
      <c r="AD123" s="107">
        <f t="shared" si="218"/>
        <v>4165</v>
      </c>
      <c r="AE123" s="106">
        <f t="shared" si="219"/>
        <v>12831.812</v>
      </c>
      <c r="AF123" s="113">
        <f t="shared" si="220"/>
        <v>5155.6120000000001</v>
      </c>
      <c r="AG123" s="107">
        <f t="shared" si="221"/>
        <v>7676.2</v>
      </c>
      <c r="AI123" s="109" t="s">
        <v>122</v>
      </c>
      <c r="AJ123" s="106">
        <f t="shared" si="222"/>
        <v>5109.3279999999995</v>
      </c>
      <c r="AK123" s="113">
        <f t="shared" si="223"/>
        <v>3324.328</v>
      </c>
      <c r="AL123" s="107">
        <f t="shared" si="224"/>
        <v>1785</v>
      </c>
      <c r="AM123" s="106">
        <f t="shared" si="225"/>
        <v>7883.6688000000004</v>
      </c>
      <c r="AN123" s="113">
        <f t="shared" si="226"/>
        <v>3718.6688000000004</v>
      </c>
      <c r="AO123" s="107">
        <f t="shared" si="227"/>
        <v>4165</v>
      </c>
      <c r="AP123" s="106">
        <f t="shared" si="228"/>
        <v>11800.689600000002</v>
      </c>
      <c r="AQ123" s="113">
        <f t="shared" si="229"/>
        <v>4124.4896000000008</v>
      </c>
      <c r="AR123" s="107">
        <f t="shared" si="230"/>
        <v>7676.2</v>
      </c>
    </row>
    <row r="124" spans="2:44">
      <c r="B124" s="109" t="s">
        <v>123</v>
      </c>
      <c r="C124" s="106">
        <f t="shared" si="195"/>
        <v>9576.5949999999975</v>
      </c>
      <c r="D124" s="113">
        <f t="shared" si="196"/>
        <v>7791.5949999999984</v>
      </c>
      <c r="E124" s="107">
        <f t="shared" si="197"/>
        <v>1785</v>
      </c>
      <c r="F124" s="106">
        <f t="shared" si="198"/>
        <v>12880.63</v>
      </c>
      <c r="G124" s="113">
        <f t="shared" si="199"/>
        <v>8715.6299999999992</v>
      </c>
      <c r="H124" s="107">
        <f t="shared" si="200"/>
        <v>4165</v>
      </c>
      <c r="I124" s="106">
        <f t="shared" si="201"/>
        <v>17956.68</v>
      </c>
      <c r="J124" s="113">
        <f t="shared" si="202"/>
        <v>9666.58</v>
      </c>
      <c r="K124" s="107">
        <f t="shared" si="203"/>
        <v>8290.1</v>
      </c>
      <c r="M124" s="109" t="s">
        <v>123</v>
      </c>
      <c r="N124" s="106">
        <f t="shared" si="204"/>
        <v>8018.2759999999989</v>
      </c>
      <c r="O124" s="113">
        <f t="shared" si="205"/>
        <v>6233.2759999999989</v>
      </c>
      <c r="P124" s="107">
        <f t="shared" si="206"/>
        <v>1785</v>
      </c>
      <c r="Q124" s="106">
        <f t="shared" si="207"/>
        <v>11137.504000000001</v>
      </c>
      <c r="R124" s="113">
        <f t="shared" si="208"/>
        <v>6972.5039999999999</v>
      </c>
      <c r="S124" s="107">
        <f t="shared" si="209"/>
        <v>4165</v>
      </c>
      <c r="T124" s="106">
        <f t="shared" si="210"/>
        <v>16023.364000000001</v>
      </c>
      <c r="U124" s="113">
        <f t="shared" si="211"/>
        <v>7733.2640000000001</v>
      </c>
      <c r="V124" s="107">
        <f t="shared" si="212"/>
        <v>8290.1</v>
      </c>
      <c r="X124" s="109" t="s">
        <v>123</v>
      </c>
      <c r="Y124" s="106">
        <f t="shared" si="213"/>
        <v>8018.2759999999989</v>
      </c>
      <c r="Z124" s="113">
        <f t="shared" si="214"/>
        <v>6233.2759999999989</v>
      </c>
      <c r="AA124" s="107">
        <f t="shared" si="215"/>
        <v>1785</v>
      </c>
      <c r="AB124" s="106">
        <f t="shared" si="216"/>
        <v>11137.504000000001</v>
      </c>
      <c r="AC124" s="113">
        <f t="shared" si="217"/>
        <v>6972.5039999999999</v>
      </c>
      <c r="AD124" s="107">
        <f t="shared" si="218"/>
        <v>4165</v>
      </c>
      <c r="AE124" s="106">
        <f t="shared" si="219"/>
        <v>16023.364000000001</v>
      </c>
      <c r="AF124" s="113">
        <f t="shared" si="220"/>
        <v>7733.2640000000001</v>
      </c>
      <c r="AG124" s="107">
        <f t="shared" si="221"/>
        <v>8290.1</v>
      </c>
      <c r="AI124" s="109" t="s">
        <v>123</v>
      </c>
      <c r="AJ124" s="106">
        <f t="shared" si="222"/>
        <v>6771.6207999999997</v>
      </c>
      <c r="AK124" s="113">
        <f t="shared" si="223"/>
        <v>4986.6207999999997</v>
      </c>
      <c r="AL124" s="107">
        <f t="shared" si="224"/>
        <v>1785</v>
      </c>
      <c r="AM124" s="106">
        <f t="shared" si="225"/>
        <v>9743.003200000001</v>
      </c>
      <c r="AN124" s="113">
        <f t="shared" si="226"/>
        <v>5578.003200000001</v>
      </c>
      <c r="AO124" s="107">
        <f t="shared" si="227"/>
        <v>4165</v>
      </c>
      <c r="AP124" s="106">
        <f t="shared" si="228"/>
        <v>14476.711200000002</v>
      </c>
      <c r="AQ124" s="113">
        <f t="shared" si="229"/>
        <v>6186.6112000000003</v>
      </c>
      <c r="AR124" s="107">
        <f t="shared" si="230"/>
        <v>8290.1</v>
      </c>
    </row>
    <row r="125" spans="2:44">
      <c r="B125" s="109" t="s">
        <v>124</v>
      </c>
      <c r="C125" s="106">
        <f t="shared" si="195"/>
        <v>12173.525</v>
      </c>
      <c r="D125" s="113">
        <f t="shared" si="196"/>
        <v>10388.525</v>
      </c>
      <c r="E125" s="107">
        <f t="shared" si="197"/>
        <v>1785</v>
      </c>
      <c r="F125" s="106">
        <f t="shared" si="198"/>
        <v>15785.455</v>
      </c>
      <c r="G125" s="113">
        <f t="shared" si="199"/>
        <v>11620.455</v>
      </c>
      <c r="H125" s="107">
        <f t="shared" si="200"/>
        <v>4165</v>
      </c>
      <c r="I125" s="106">
        <f t="shared" si="201"/>
        <v>21559.93</v>
      </c>
      <c r="J125" s="113">
        <f t="shared" si="202"/>
        <v>12889.03</v>
      </c>
      <c r="K125" s="107">
        <f t="shared" si="203"/>
        <v>8670.9</v>
      </c>
      <c r="M125" s="109" t="s">
        <v>124</v>
      </c>
      <c r="N125" s="106">
        <f t="shared" si="204"/>
        <v>10095.82</v>
      </c>
      <c r="O125" s="113">
        <f t="shared" si="205"/>
        <v>8310.82</v>
      </c>
      <c r="P125" s="107">
        <f t="shared" si="206"/>
        <v>1785</v>
      </c>
      <c r="Q125" s="106">
        <f t="shared" si="207"/>
        <v>13461.364000000001</v>
      </c>
      <c r="R125" s="113">
        <f t="shared" si="208"/>
        <v>9296.3640000000014</v>
      </c>
      <c r="S125" s="107">
        <f t="shared" si="209"/>
        <v>4165</v>
      </c>
      <c r="T125" s="106">
        <f t="shared" si="210"/>
        <v>18982.124</v>
      </c>
      <c r="U125" s="113">
        <f t="shared" si="211"/>
        <v>10311.224</v>
      </c>
      <c r="V125" s="107">
        <f t="shared" si="212"/>
        <v>8670.9</v>
      </c>
      <c r="X125" s="109" t="s">
        <v>124</v>
      </c>
      <c r="Y125" s="106">
        <f t="shared" si="213"/>
        <v>10095.82</v>
      </c>
      <c r="Z125" s="113">
        <f t="shared" si="214"/>
        <v>8310.82</v>
      </c>
      <c r="AA125" s="107">
        <f t="shared" si="215"/>
        <v>1785</v>
      </c>
      <c r="AB125" s="106">
        <f t="shared" si="216"/>
        <v>13461.364000000001</v>
      </c>
      <c r="AC125" s="113">
        <f t="shared" si="217"/>
        <v>9296.3640000000014</v>
      </c>
      <c r="AD125" s="107">
        <f t="shared" si="218"/>
        <v>4165</v>
      </c>
      <c r="AE125" s="106">
        <f t="shared" si="219"/>
        <v>18982.124</v>
      </c>
      <c r="AF125" s="113">
        <f t="shared" si="220"/>
        <v>10311.224</v>
      </c>
      <c r="AG125" s="107">
        <f t="shared" si="221"/>
        <v>8670.9</v>
      </c>
      <c r="AI125" s="109" t="s">
        <v>124</v>
      </c>
      <c r="AJ125" s="106">
        <f t="shared" si="222"/>
        <v>8433.655999999999</v>
      </c>
      <c r="AK125" s="113">
        <f t="shared" si="223"/>
        <v>6648.6559999999999</v>
      </c>
      <c r="AL125" s="107">
        <f t="shared" si="224"/>
        <v>1785</v>
      </c>
      <c r="AM125" s="106">
        <f t="shared" si="225"/>
        <v>11602.091200000001</v>
      </c>
      <c r="AN125" s="113">
        <f t="shared" si="226"/>
        <v>7437.0912000000008</v>
      </c>
      <c r="AO125" s="107">
        <f t="shared" si="227"/>
        <v>4165</v>
      </c>
      <c r="AP125" s="106">
        <f t="shared" si="228"/>
        <v>16919.879200000003</v>
      </c>
      <c r="AQ125" s="113">
        <f t="shared" si="229"/>
        <v>8248.9792000000016</v>
      </c>
      <c r="AR125" s="107">
        <f t="shared" si="230"/>
        <v>8670.9</v>
      </c>
    </row>
    <row r="126" spans="2:44">
      <c r="B126" s="109" t="s">
        <v>125</v>
      </c>
      <c r="C126" s="106">
        <f t="shared" si="195"/>
        <v>16069.322499999998</v>
      </c>
      <c r="D126" s="113">
        <f t="shared" si="196"/>
        <v>14284.322499999998</v>
      </c>
      <c r="E126" s="107">
        <f t="shared" si="197"/>
        <v>1785</v>
      </c>
      <c r="F126" s="106">
        <f t="shared" si="198"/>
        <v>20143.27</v>
      </c>
      <c r="G126" s="113">
        <f t="shared" si="199"/>
        <v>15978.27</v>
      </c>
      <c r="H126" s="107">
        <f t="shared" si="200"/>
        <v>4165</v>
      </c>
      <c r="I126" s="106">
        <f t="shared" si="201"/>
        <v>26392.834999999999</v>
      </c>
      <c r="J126" s="113">
        <f t="shared" si="202"/>
        <v>17721.935000000001</v>
      </c>
      <c r="K126" s="107">
        <f t="shared" si="203"/>
        <v>8670.9</v>
      </c>
      <c r="M126" s="109" t="s">
        <v>125</v>
      </c>
      <c r="N126" s="106">
        <f t="shared" si="204"/>
        <v>13212.457999999999</v>
      </c>
      <c r="O126" s="113">
        <f t="shared" si="205"/>
        <v>11427.457999999999</v>
      </c>
      <c r="P126" s="107">
        <f t="shared" si="206"/>
        <v>1785</v>
      </c>
      <c r="Q126" s="106">
        <f t="shared" si="207"/>
        <v>16947.616000000002</v>
      </c>
      <c r="R126" s="113">
        <f t="shared" si="208"/>
        <v>12782.616</v>
      </c>
      <c r="S126" s="107">
        <f t="shared" si="209"/>
        <v>4165</v>
      </c>
      <c r="T126" s="106">
        <f t="shared" si="210"/>
        <v>22848.448</v>
      </c>
      <c r="U126" s="113">
        <f t="shared" si="211"/>
        <v>14177.548000000001</v>
      </c>
      <c r="V126" s="107">
        <f t="shared" si="212"/>
        <v>8670.9</v>
      </c>
      <c r="X126" s="109" t="s">
        <v>125</v>
      </c>
      <c r="Y126" s="106">
        <f t="shared" si="213"/>
        <v>13212.457999999999</v>
      </c>
      <c r="Z126" s="113">
        <f t="shared" si="214"/>
        <v>11427.457999999999</v>
      </c>
      <c r="AA126" s="107">
        <f t="shared" si="215"/>
        <v>1785</v>
      </c>
      <c r="AB126" s="106">
        <f t="shared" si="216"/>
        <v>16947.616000000002</v>
      </c>
      <c r="AC126" s="113">
        <f t="shared" si="217"/>
        <v>12782.616</v>
      </c>
      <c r="AD126" s="107">
        <f t="shared" si="218"/>
        <v>4165</v>
      </c>
      <c r="AE126" s="106">
        <f t="shared" si="219"/>
        <v>22848.448</v>
      </c>
      <c r="AF126" s="113">
        <f t="shared" si="220"/>
        <v>14177.548000000001</v>
      </c>
      <c r="AG126" s="107">
        <f t="shared" si="221"/>
        <v>8670.9</v>
      </c>
      <c r="AI126" s="109" t="s">
        <v>125</v>
      </c>
      <c r="AJ126" s="106">
        <f t="shared" si="222"/>
        <v>10926.966399999999</v>
      </c>
      <c r="AK126" s="113">
        <f t="shared" si="223"/>
        <v>9141.9663999999993</v>
      </c>
      <c r="AL126" s="107">
        <f t="shared" si="224"/>
        <v>1785</v>
      </c>
      <c r="AM126" s="106">
        <f t="shared" si="225"/>
        <v>14391.0928</v>
      </c>
      <c r="AN126" s="113">
        <f t="shared" si="226"/>
        <v>10226.0928</v>
      </c>
      <c r="AO126" s="107">
        <f t="shared" si="227"/>
        <v>4165</v>
      </c>
      <c r="AP126" s="106">
        <f t="shared" si="228"/>
        <v>20012.938400000003</v>
      </c>
      <c r="AQ126" s="113">
        <f t="shared" si="229"/>
        <v>11342.038400000003</v>
      </c>
      <c r="AR126" s="107">
        <f t="shared" si="230"/>
        <v>8670.9</v>
      </c>
    </row>
  </sheetData>
  <mergeCells count="232">
    <mergeCell ref="C2:K2"/>
    <mergeCell ref="N2:V2"/>
    <mergeCell ref="C3:E3"/>
    <mergeCell ref="F3:H3"/>
    <mergeCell ref="I3:K3"/>
    <mergeCell ref="N3:P3"/>
    <mergeCell ref="Q3:S3"/>
    <mergeCell ref="T3:V3"/>
    <mergeCell ref="C5:E5"/>
    <mergeCell ref="F5:H5"/>
    <mergeCell ref="I5:K5"/>
    <mergeCell ref="N5:P5"/>
    <mergeCell ref="Q5:S5"/>
    <mergeCell ref="T5:V5"/>
    <mergeCell ref="C4:E4"/>
    <mergeCell ref="F4:H4"/>
    <mergeCell ref="I4:K4"/>
    <mergeCell ref="N4:P4"/>
    <mergeCell ref="Q4:S4"/>
    <mergeCell ref="T4:V4"/>
    <mergeCell ref="C24:E24"/>
    <mergeCell ref="F24:H24"/>
    <mergeCell ref="I24:K24"/>
    <mergeCell ref="N24:P24"/>
    <mergeCell ref="Q24:S24"/>
    <mergeCell ref="T24:V24"/>
    <mergeCell ref="C6:E6"/>
    <mergeCell ref="F6:H6"/>
    <mergeCell ref="I6:K6"/>
    <mergeCell ref="N6:P6"/>
    <mergeCell ref="Q6:S6"/>
    <mergeCell ref="T6:V6"/>
    <mergeCell ref="C27:E27"/>
    <mergeCell ref="F27:H27"/>
    <mergeCell ref="I27:K27"/>
    <mergeCell ref="N27:P27"/>
    <mergeCell ref="Q27:S27"/>
    <mergeCell ref="T27:V27"/>
    <mergeCell ref="C26:E26"/>
    <mergeCell ref="F26:H26"/>
    <mergeCell ref="I26:K26"/>
    <mergeCell ref="N26:P26"/>
    <mergeCell ref="Q26:S26"/>
    <mergeCell ref="T26:V26"/>
    <mergeCell ref="C47:E47"/>
    <mergeCell ref="F47:H47"/>
    <mergeCell ref="I47:K47"/>
    <mergeCell ref="N47:P47"/>
    <mergeCell ref="Q47:S47"/>
    <mergeCell ref="T47:V47"/>
    <mergeCell ref="C45:E45"/>
    <mergeCell ref="F45:H45"/>
    <mergeCell ref="I45:K45"/>
    <mergeCell ref="N45:P45"/>
    <mergeCell ref="Q45:S45"/>
    <mergeCell ref="T45:V45"/>
    <mergeCell ref="C66:E66"/>
    <mergeCell ref="F66:H66"/>
    <mergeCell ref="I66:K66"/>
    <mergeCell ref="N66:P66"/>
    <mergeCell ref="Q66:S66"/>
    <mergeCell ref="T66:V66"/>
    <mergeCell ref="C48:E48"/>
    <mergeCell ref="F48:H48"/>
    <mergeCell ref="I48:K48"/>
    <mergeCell ref="N48:P48"/>
    <mergeCell ref="Q48:S48"/>
    <mergeCell ref="T48:V48"/>
    <mergeCell ref="C69:E69"/>
    <mergeCell ref="F69:H69"/>
    <mergeCell ref="I69:K69"/>
    <mergeCell ref="N69:P69"/>
    <mergeCell ref="Q69:S69"/>
    <mergeCell ref="T69:V69"/>
    <mergeCell ref="C68:E68"/>
    <mergeCell ref="F68:H68"/>
    <mergeCell ref="I68:K68"/>
    <mergeCell ref="N68:P68"/>
    <mergeCell ref="Q68:S68"/>
    <mergeCell ref="T68:V68"/>
    <mergeCell ref="C89:E89"/>
    <mergeCell ref="F89:H89"/>
    <mergeCell ref="I89:K89"/>
    <mergeCell ref="N89:P89"/>
    <mergeCell ref="Q89:S89"/>
    <mergeCell ref="T89:V89"/>
    <mergeCell ref="C87:E87"/>
    <mergeCell ref="F87:H87"/>
    <mergeCell ref="I87:K87"/>
    <mergeCell ref="N87:P87"/>
    <mergeCell ref="Q87:S87"/>
    <mergeCell ref="T87:V87"/>
    <mergeCell ref="C108:E108"/>
    <mergeCell ref="F108:H108"/>
    <mergeCell ref="I108:K108"/>
    <mergeCell ref="N108:P108"/>
    <mergeCell ref="Q108:S108"/>
    <mergeCell ref="T108:V108"/>
    <mergeCell ref="C90:E90"/>
    <mergeCell ref="F90:H90"/>
    <mergeCell ref="I90:K90"/>
    <mergeCell ref="N90:P90"/>
    <mergeCell ref="Q90:S90"/>
    <mergeCell ref="T90:V90"/>
    <mergeCell ref="C111:E111"/>
    <mergeCell ref="F111:H111"/>
    <mergeCell ref="I111:K111"/>
    <mergeCell ref="N111:P111"/>
    <mergeCell ref="Q111:S111"/>
    <mergeCell ref="T111:V111"/>
    <mergeCell ref="C110:E110"/>
    <mergeCell ref="F110:H110"/>
    <mergeCell ref="I110:K110"/>
    <mergeCell ref="N110:P110"/>
    <mergeCell ref="Q110:S110"/>
    <mergeCell ref="T110:V110"/>
    <mergeCell ref="AJ2:AR2"/>
    <mergeCell ref="AJ3:AL3"/>
    <mergeCell ref="AM3:AO3"/>
    <mergeCell ref="AP3:AR3"/>
    <mergeCell ref="AJ4:AL4"/>
    <mergeCell ref="AM4:AO4"/>
    <mergeCell ref="AP4:AR4"/>
    <mergeCell ref="Y5:AA5"/>
    <mergeCell ref="AB5:AD5"/>
    <mergeCell ref="AE5:AG5"/>
    <mergeCell ref="Y2:AG2"/>
    <mergeCell ref="Y3:AA3"/>
    <mergeCell ref="AB3:AD3"/>
    <mergeCell ref="AE3:AG3"/>
    <mergeCell ref="Y4:AA4"/>
    <mergeCell ref="AB4:AD4"/>
    <mergeCell ref="AE4:AG4"/>
    <mergeCell ref="Y24:AA24"/>
    <mergeCell ref="AB24:AD24"/>
    <mergeCell ref="AE24:AG24"/>
    <mergeCell ref="AJ24:AL24"/>
    <mergeCell ref="AM24:AO24"/>
    <mergeCell ref="AP24:AR24"/>
    <mergeCell ref="AJ5:AL5"/>
    <mergeCell ref="AM5:AO5"/>
    <mergeCell ref="AP5:AR5"/>
    <mergeCell ref="AJ6:AL6"/>
    <mergeCell ref="AM6:AO6"/>
    <mergeCell ref="AP6:AR6"/>
    <mergeCell ref="Y6:AA6"/>
    <mergeCell ref="AB6:AD6"/>
    <mergeCell ref="AE6:AG6"/>
    <mergeCell ref="Y27:AA27"/>
    <mergeCell ref="AB27:AD27"/>
    <mergeCell ref="AE27:AG27"/>
    <mergeCell ref="AJ27:AL27"/>
    <mergeCell ref="AM27:AO27"/>
    <mergeCell ref="AP27:AR27"/>
    <mergeCell ref="Y26:AA26"/>
    <mergeCell ref="AB26:AD26"/>
    <mergeCell ref="AE26:AG26"/>
    <mergeCell ref="AJ26:AL26"/>
    <mergeCell ref="AM26:AO26"/>
    <mergeCell ref="AP26:AR26"/>
    <mergeCell ref="Y47:AA47"/>
    <mergeCell ref="AB47:AD47"/>
    <mergeCell ref="AE47:AG47"/>
    <mergeCell ref="AJ47:AL47"/>
    <mergeCell ref="AM47:AO47"/>
    <mergeCell ref="AP47:AR47"/>
    <mergeCell ref="Y45:AA45"/>
    <mergeCell ref="AB45:AD45"/>
    <mergeCell ref="AE45:AG45"/>
    <mergeCell ref="AJ45:AL45"/>
    <mergeCell ref="AM45:AO45"/>
    <mergeCell ref="AP45:AR45"/>
    <mergeCell ref="Y66:AA66"/>
    <mergeCell ref="AB66:AD66"/>
    <mergeCell ref="AE66:AG66"/>
    <mergeCell ref="AJ66:AL66"/>
    <mergeCell ref="AM66:AO66"/>
    <mergeCell ref="AP66:AR66"/>
    <mergeCell ref="Y48:AA48"/>
    <mergeCell ref="AB48:AD48"/>
    <mergeCell ref="AE48:AG48"/>
    <mergeCell ref="AJ48:AL48"/>
    <mergeCell ref="AM48:AO48"/>
    <mergeCell ref="AP48:AR48"/>
    <mergeCell ref="Y69:AA69"/>
    <mergeCell ref="AB69:AD69"/>
    <mergeCell ref="AE69:AG69"/>
    <mergeCell ref="AJ69:AL69"/>
    <mergeCell ref="AM69:AO69"/>
    <mergeCell ref="AP69:AR69"/>
    <mergeCell ref="Y68:AA68"/>
    <mergeCell ref="AB68:AD68"/>
    <mergeCell ref="AE68:AG68"/>
    <mergeCell ref="AJ68:AL68"/>
    <mergeCell ref="AM68:AO68"/>
    <mergeCell ref="AP68:AR68"/>
    <mergeCell ref="Y89:AA89"/>
    <mergeCell ref="AB89:AD89"/>
    <mergeCell ref="AE89:AG89"/>
    <mergeCell ref="AJ89:AL89"/>
    <mergeCell ref="AM89:AO89"/>
    <mergeCell ref="AP89:AR89"/>
    <mergeCell ref="Y87:AA87"/>
    <mergeCell ref="AB87:AD87"/>
    <mergeCell ref="AE87:AG87"/>
    <mergeCell ref="AJ87:AL87"/>
    <mergeCell ref="AM87:AO87"/>
    <mergeCell ref="AP87:AR87"/>
    <mergeCell ref="Y108:AA108"/>
    <mergeCell ref="AB108:AD108"/>
    <mergeCell ref="AE108:AG108"/>
    <mergeCell ref="AJ108:AL108"/>
    <mergeCell ref="AM108:AO108"/>
    <mergeCell ref="AP108:AR108"/>
    <mergeCell ref="Y90:AA90"/>
    <mergeCell ref="AB90:AD90"/>
    <mergeCell ref="AE90:AG90"/>
    <mergeCell ref="AJ90:AL90"/>
    <mergeCell ref="AM90:AO90"/>
    <mergeCell ref="AP90:AR90"/>
    <mergeCell ref="Y111:AA111"/>
    <mergeCell ref="AB111:AD111"/>
    <mergeCell ref="AE111:AG111"/>
    <mergeCell ref="AJ111:AL111"/>
    <mergeCell ref="AM111:AO111"/>
    <mergeCell ref="AP111:AR111"/>
    <mergeCell ref="Y110:AA110"/>
    <mergeCell ref="AB110:AD110"/>
    <mergeCell ref="AE110:AG110"/>
    <mergeCell ref="AJ110:AL110"/>
    <mergeCell ref="AM110:AO110"/>
    <mergeCell ref="AP110:AR11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550BF-479B-4A89-B123-6C1F4012FEF2}">
  <sheetPr>
    <tabColor rgb="FFFF0000"/>
  </sheetPr>
  <dimension ref="B1:V126"/>
  <sheetViews>
    <sheetView topLeftCell="A84" zoomScale="72" workbookViewId="0">
      <selection activeCell="M24" sqref="M24"/>
    </sheetView>
  </sheetViews>
  <sheetFormatPr defaultRowHeight="15"/>
  <cols>
    <col min="2" max="2" width="29.140625" bestFit="1" customWidth="1"/>
    <col min="4" max="4" width="10.85546875" customWidth="1"/>
    <col min="13" max="13" width="29.140625" bestFit="1" customWidth="1"/>
    <col min="15" max="15" width="10.140625" bestFit="1" customWidth="1"/>
    <col min="16" max="16" width="9.140625" bestFit="1" customWidth="1"/>
    <col min="18" max="18" width="10.140625" bestFit="1" customWidth="1"/>
    <col min="19" max="19" width="9.140625" bestFit="1" customWidth="1"/>
    <col min="21" max="22" width="10.140625" bestFit="1" customWidth="1"/>
  </cols>
  <sheetData>
    <row r="1" spans="2:22" ht="15.75" thickBot="1">
      <c r="C1" s="108">
        <f>SUM(C8:C21)</f>
        <v>138038.29999999999</v>
      </c>
      <c r="D1" s="108">
        <f t="shared" ref="D1:V1" si="0">SUM(D8:D21)</f>
        <v>114084.45</v>
      </c>
      <c r="E1" s="108">
        <f t="shared" si="0"/>
        <v>23953.85</v>
      </c>
      <c r="F1" s="108">
        <f t="shared" si="0"/>
        <v>178996.39999999997</v>
      </c>
      <c r="G1" s="108">
        <f t="shared" si="0"/>
        <v>133412.59999999998</v>
      </c>
      <c r="H1" s="108">
        <f t="shared" si="0"/>
        <v>45583.8</v>
      </c>
      <c r="I1" s="108">
        <f t="shared" si="0"/>
        <v>234415.55</v>
      </c>
      <c r="J1" s="108">
        <f t="shared" si="0"/>
        <v>147972.25</v>
      </c>
      <c r="K1" s="108">
        <f t="shared" si="0"/>
        <v>86443.299999999988</v>
      </c>
      <c r="N1" s="108">
        <f t="shared" si="0"/>
        <v>115221.41</v>
      </c>
      <c r="O1" s="108">
        <f t="shared" si="0"/>
        <v>91267.560000000012</v>
      </c>
      <c r="P1" s="108">
        <f t="shared" si="0"/>
        <v>23953.85</v>
      </c>
      <c r="Q1" s="108">
        <f t="shared" si="0"/>
        <v>152313.88</v>
      </c>
      <c r="R1" s="108">
        <f t="shared" si="0"/>
        <v>106730.08</v>
      </c>
      <c r="S1" s="108">
        <f t="shared" si="0"/>
        <v>45583.8</v>
      </c>
      <c r="T1" s="108">
        <f t="shared" si="0"/>
        <v>204821.09999999998</v>
      </c>
      <c r="U1" s="108">
        <f t="shared" si="0"/>
        <v>118377.8</v>
      </c>
      <c r="V1" s="108">
        <f t="shared" si="0"/>
        <v>86443.299999999988</v>
      </c>
    </row>
    <row r="2" spans="2:22" ht="15.75" thickBot="1">
      <c r="B2" s="102"/>
      <c r="C2" s="261" t="s">
        <v>203</v>
      </c>
      <c r="D2" s="262"/>
      <c r="E2" s="262"/>
      <c r="F2" s="262"/>
      <c r="G2" s="262"/>
      <c r="H2" s="262"/>
      <c r="I2" s="262"/>
      <c r="J2" s="262"/>
      <c r="K2" s="263"/>
      <c r="M2" s="102"/>
      <c r="N2" s="261" t="s">
        <v>203</v>
      </c>
      <c r="O2" s="262"/>
      <c r="P2" s="262"/>
      <c r="Q2" s="262"/>
      <c r="R2" s="262"/>
      <c r="S2" s="262"/>
      <c r="T2" s="262"/>
      <c r="U2" s="262"/>
      <c r="V2" s="263"/>
    </row>
    <row r="3" spans="2:22">
      <c r="B3" s="135" t="s">
        <v>204</v>
      </c>
      <c r="C3" s="244" t="s">
        <v>3</v>
      </c>
      <c r="D3" s="244"/>
      <c r="E3" s="244"/>
      <c r="F3" s="244" t="s">
        <v>5</v>
      </c>
      <c r="G3" s="244"/>
      <c r="H3" s="244"/>
      <c r="I3" s="244" t="s">
        <v>6</v>
      </c>
      <c r="J3" s="244"/>
      <c r="K3" s="244"/>
      <c r="M3" s="135" t="s">
        <v>205</v>
      </c>
      <c r="N3" s="244" t="s">
        <v>3</v>
      </c>
      <c r="O3" s="244"/>
      <c r="P3" s="244"/>
      <c r="Q3" s="244" t="s">
        <v>5</v>
      </c>
      <c r="R3" s="244"/>
      <c r="S3" s="244"/>
      <c r="T3" s="244" t="s">
        <v>6</v>
      </c>
      <c r="U3" s="244"/>
      <c r="V3" s="244"/>
    </row>
    <row r="4" spans="2:22">
      <c r="B4" s="104" t="s">
        <v>132</v>
      </c>
      <c r="C4" s="257" t="s">
        <v>154</v>
      </c>
      <c r="D4" s="258"/>
      <c r="E4" s="259"/>
      <c r="F4" s="257" t="s">
        <v>154</v>
      </c>
      <c r="G4" s="258"/>
      <c r="H4" s="259"/>
      <c r="I4" s="257" t="s">
        <v>154</v>
      </c>
      <c r="J4" s="258"/>
      <c r="K4" s="259"/>
      <c r="M4" s="104" t="s">
        <v>132</v>
      </c>
      <c r="N4" s="257" t="s">
        <v>154</v>
      </c>
      <c r="O4" s="258"/>
      <c r="P4" s="259"/>
      <c r="Q4" s="257" t="s">
        <v>154</v>
      </c>
      <c r="R4" s="258"/>
      <c r="S4" s="259"/>
      <c r="T4" s="257" t="s">
        <v>154</v>
      </c>
      <c r="U4" s="258"/>
      <c r="V4" s="259"/>
    </row>
    <row r="5" spans="2:22">
      <c r="B5" s="104" t="s">
        <v>21</v>
      </c>
      <c r="C5" s="238" t="s">
        <v>134</v>
      </c>
      <c r="D5" s="239"/>
      <c r="E5" s="240"/>
      <c r="F5" s="238" t="s">
        <v>134</v>
      </c>
      <c r="G5" s="239"/>
      <c r="H5" s="240"/>
      <c r="I5" s="238" t="s">
        <v>134</v>
      </c>
      <c r="J5" s="239"/>
      <c r="K5" s="240"/>
      <c r="M5" s="104" t="s">
        <v>21</v>
      </c>
      <c r="N5" s="238" t="s">
        <v>134</v>
      </c>
      <c r="O5" s="239"/>
      <c r="P5" s="240"/>
      <c r="Q5" s="238" t="s">
        <v>134</v>
      </c>
      <c r="R5" s="239"/>
      <c r="S5" s="240"/>
      <c r="T5" s="238" t="s">
        <v>134</v>
      </c>
      <c r="U5" s="239"/>
      <c r="V5" s="240"/>
    </row>
    <row r="6" spans="2:22">
      <c r="B6" s="104" t="s">
        <v>155</v>
      </c>
      <c r="C6" s="238" t="s">
        <v>136</v>
      </c>
      <c r="D6" s="239"/>
      <c r="E6" s="240"/>
      <c r="F6" s="238" t="s">
        <v>136</v>
      </c>
      <c r="G6" s="239"/>
      <c r="H6" s="240"/>
      <c r="I6" s="238" t="s">
        <v>136</v>
      </c>
      <c r="J6" s="239"/>
      <c r="K6" s="240"/>
      <c r="M6" s="104" t="s">
        <v>155</v>
      </c>
      <c r="N6" s="241" t="s">
        <v>137</v>
      </c>
      <c r="O6" s="242"/>
      <c r="P6" s="243"/>
      <c r="Q6" s="241" t="s">
        <v>137</v>
      </c>
      <c r="R6" s="242"/>
      <c r="S6" s="243"/>
      <c r="T6" s="241" t="s">
        <v>137</v>
      </c>
      <c r="U6" s="242"/>
      <c r="V6" s="243"/>
    </row>
    <row r="7" spans="2:22">
      <c r="B7" s="103"/>
      <c r="C7" s="105" t="s">
        <v>32</v>
      </c>
      <c r="D7" s="105" t="s">
        <v>138</v>
      </c>
      <c r="E7" s="105" t="s">
        <v>139</v>
      </c>
      <c r="F7" s="105" t="s">
        <v>32</v>
      </c>
      <c r="G7" s="105" t="s">
        <v>138</v>
      </c>
      <c r="H7" s="105" t="s">
        <v>139</v>
      </c>
      <c r="I7" s="105" t="s">
        <v>32</v>
      </c>
      <c r="J7" s="105" t="s">
        <v>138</v>
      </c>
      <c r="K7" s="105" t="s">
        <v>139</v>
      </c>
      <c r="M7" s="103"/>
      <c r="N7" s="105" t="s">
        <v>32</v>
      </c>
      <c r="O7" s="105" t="s">
        <v>138</v>
      </c>
      <c r="P7" s="105" t="s">
        <v>139</v>
      </c>
      <c r="Q7" s="105" t="s">
        <v>32</v>
      </c>
      <c r="R7" s="105" t="s">
        <v>138</v>
      </c>
      <c r="S7" s="105" t="s">
        <v>139</v>
      </c>
      <c r="T7" s="105" t="s">
        <v>32</v>
      </c>
      <c r="U7" s="105" t="s">
        <v>138</v>
      </c>
      <c r="V7" s="105" t="s">
        <v>139</v>
      </c>
    </row>
    <row r="8" spans="2:22">
      <c r="B8" s="109" t="s">
        <v>112</v>
      </c>
      <c r="C8" s="106">
        <f>SUM(D8:E8)</f>
        <v>2756.55</v>
      </c>
      <c r="D8" s="107">
        <f>Premium!D63</f>
        <v>1645.6</v>
      </c>
      <c r="E8" s="126">
        <f>Premium!E63</f>
        <v>1110.95</v>
      </c>
      <c r="F8" s="106">
        <f>SUM(G8:H8)</f>
        <v>3586.1499999999996</v>
      </c>
      <c r="G8" s="107">
        <f>Premium!G63</f>
        <v>1924.3999999999999</v>
      </c>
      <c r="H8" s="126">
        <f>Premium!H63</f>
        <v>1661.75</v>
      </c>
      <c r="I8" s="106">
        <f>SUM(J8:K8)</f>
        <v>5031.1499999999996</v>
      </c>
      <c r="J8" s="107">
        <f>Premium!J63</f>
        <v>2134.35</v>
      </c>
      <c r="K8" s="126">
        <f>Premium!K63</f>
        <v>2896.7999999999997</v>
      </c>
      <c r="M8" s="109" t="s">
        <v>112</v>
      </c>
      <c r="N8" s="106">
        <f>SUM(O8:P8)</f>
        <v>2427.4300000000003</v>
      </c>
      <c r="O8" s="129">
        <f t="shared" ref="O8:O21" si="1">D8*(1-SPR_Discount)</f>
        <v>1316.48</v>
      </c>
      <c r="P8" s="127">
        <f>E8</f>
        <v>1110.95</v>
      </c>
      <c r="Q8" s="106">
        <f>SUM(R8:S8)</f>
        <v>3201.27</v>
      </c>
      <c r="R8" s="129">
        <f t="shared" ref="R8:R21" si="2">G8*(1-SPR_Discount)</f>
        <v>1539.52</v>
      </c>
      <c r="S8" s="127">
        <f>H8</f>
        <v>1661.75</v>
      </c>
      <c r="T8" s="106">
        <f>SUM(U8:V8)</f>
        <v>4604.28</v>
      </c>
      <c r="U8" s="129">
        <f t="shared" ref="U8:U21" si="3">J8*(1-SPR_Discount)</f>
        <v>1707.48</v>
      </c>
      <c r="V8" s="128">
        <f>K8</f>
        <v>2896.7999999999997</v>
      </c>
    </row>
    <row r="9" spans="2:22">
      <c r="B9" s="109" t="s">
        <v>113</v>
      </c>
      <c r="C9" s="106">
        <f t="shared" ref="C9:C21" si="4">SUM(D9:E9)</f>
        <v>2545.75</v>
      </c>
      <c r="D9" s="107">
        <f>Premium!D64</f>
        <v>1591.2</v>
      </c>
      <c r="E9" s="126">
        <f>Premium!E64</f>
        <v>954.55</v>
      </c>
      <c r="F9" s="106">
        <f t="shared" ref="F9:F21" si="5">SUM(G9:H9)</f>
        <v>3475.6499999999996</v>
      </c>
      <c r="G9" s="107">
        <f>Premium!G64</f>
        <v>1860.6499999999999</v>
      </c>
      <c r="H9" s="126">
        <f>Premium!H64</f>
        <v>1615</v>
      </c>
      <c r="I9" s="106">
        <f t="shared" ref="I9:I21" si="6">SUM(J9:K9)</f>
        <v>4971.6499999999996</v>
      </c>
      <c r="J9" s="107">
        <f>Premium!J64</f>
        <v>2063.7999999999997</v>
      </c>
      <c r="K9" s="126">
        <f>Premium!K64</f>
        <v>2907.85</v>
      </c>
      <c r="M9" s="109" t="s">
        <v>113</v>
      </c>
      <c r="N9" s="106">
        <f t="shared" ref="N9:N21" si="7">SUM(O9:P9)</f>
        <v>2227.5100000000002</v>
      </c>
      <c r="O9" s="129">
        <f t="shared" si="1"/>
        <v>1272.96</v>
      </c>
      <c r="P9" s="127">
        <f t="shared" ref="P9:P21" si="8">E9</f>
        <v>954.55</v>
      </c>
      <c r="Q9" s="106">
        <f t="shared" ref="Q9:Q21" si="9">SUM(R9:S9)</f>
        <v>3103.52</v>
      </c>
      <c r="R9" s="129">
        <f t="shared" si="2"/>
        <v>1488.52</v>
      </c>
      <c r="S9" s="127">
        <f t="shared" ref="S9:S21" si="10">H9</f>
        <v>1615</v>
      </c>
      <c r="T9" s="106">
        <f t="shared" ref="T9:T21" si="11">SUM(U9:V9)</f>
        <v>4558.8899999999994</v>
      </c>
      <c r="U9" s="129">
        <f t="shared" si="3"/>
        <v>1651.04</v>
      </c>
      <c r="V9" s="128">
        <f t="shared" ref="V9:V21" si="12">K9</f>
        <v>2907.85</v>
      </c>
    </row>
    <row r="10" spans="2:22">
      <c r="B10" s="109" t="s">
        <v>114</v>
      </c>
      <c r="C10" s="106">
        <f t="shared" si="4"/>
        <v>2942.7</v>
      </c>
      <c r="D10" s="107">
        <f>Premium!D65</f>
        <v>1837.7</v>
      </c>
      <c r="E10" s="126">
        <f>Premium!E65</f>
        <v>1105</v>
      </c>
      <c r="F10" s="106">
        <f t="shared" si="5"/>
        <v>3999.25</v>
      </c>
      <c r="G10" s="107">
        <f>Premium!G65</f>
        <v>2148.7999999999997</v>
      </c>
      <c r="H10" s="126">
        <f>Premium!H65</f>
        <v>1850.45</v>
      </c>
      <c r="I10" s="106">
        <f t="shared" si="6"/>
        <v>5843.75</v>
      </c>
      <c r="J10" s="107">
        <f>Premium!J65</f>
        <v>2383.4</v>
      </c>
      <c r="K10" s="126">
        <f>Premium!K65</f>
        <v>3460.35</v>
      </c>
      <c r="M10" s="109" t="s">
        <v>114</v>
      </c>
      <c r="N10" s="106">
        <f t="shared" si="7"/>
        <v>2575.16</v>
      </c>
      <c r="O10" s="129">
        <f t="shared" si="1"/>
        <v>1470.16</v>
      </c>
      <c r="P10" s="127">
        <f t="shared" si="8"/>
        <v>1105</v>
      </c>
      <c r="Q10" s="106">
        <f t="shared" si="9"/>
        <v>3569.49</v>
      </c>
      <c r="R10" s="129">
        <f t="shared" si="2"/>
        <v>1719.04</v>
      </c>
      <c r="S10" s="127">
        <f t="shared" si="10"/>
        <v>1850.45</v>
      </c>
      <c r="T10" s="106">
        <f t="shared" si="11"/>
        <v>5367.07</v>
      </c>
      <c r="U10" s="129">
        <f t="shared" si="3"/>
        <v>1906.7200000000003</v>
      </c>
      <c r="V10" s="128">
        <f t="shared" si="12"/>
        <v>3460.35</v>
      </c>
    </row>
    <row r="11" spans="2:22">
      <c r="B11" s="109" t="s">
        <v>115</v>
      </c>
      <c r="C11" s="106">
        <f t="shared" si="4"/>
        <v>3640.5499999999997</v>
      </c>
      <c r="D11" s="107">
        <f>Premium!D66</f>
        <v>2331.5499999999997</v>
      </c>
      <c r="E11" s="126">
        <f>Premium!E66</f>
        <v>1309</v>
      </c>
      <c r="F11" s="106">
        <f t="shared" si="5"/>
        <v>4884.1000000000004</v>
      </c>
      <c r="G11" s="107">
        <f>Premium!G66</f>
        <v>2725.95</v>
      </c>
      <c r="H11" s="126">
        <f>Premium!H66</f>
        <v>2158.15</v>
      </c>
      <c r="I11" s="106">
        <f t="shared" si="6"/>
        <v>6949.6</v>
      </c>
      <c r="J11" s="107">
        <f>Premium!J66</f>
        <v>3023.45</v>
      </c>
      <c r="K11" s="126">
        <f>Premium!K66</f>
        <v>3926.15</v>
      </c>
      <c r="M11" s="109" t="s">
        <v>115</v>
      </c>
      <c r="N11" s="106">
        <f t="shared" si="7"/>
        <v>3174.24</v>
      </c>
      <c r="O11" s="129">
        <f t="shared" si="1"/>
        <v>1865.2399999999998</v>
      </c>
      <c r="P11" s="127">
        <f t="shared" si="8"/>
        <v>1309</v>
      </c>
      <c r="Q11" s="106">
        <f t="shared" si="9"/>
        <v>4338.91</v>
      </c>
      <c r="R11" s="129">
        <f t="shared" si="2"/>
        <v>2180.7599999999998</v>
      </c>
      <c r="S11" s="127">
        <f t="shared" si="10"/>
        <v>2158.15</v>
      </c>
      <c r="T11" s="106">
        <f t="shared" si="11"/>
        <v>6344.91</v>
      </c>
      <c r="U11" s="129">
        <f t="shared" si="3"/>
        <v>2418.7599999999998</v>
      </c>
      <c r="V11" s="128">
        <f t="shared" si="12"/>
        <v>3926.15</v>
      </c>
    </row>
    <row r="12" spans="2:22">
      <c r="B12" s="109" t="s">
        <v>116</v>
      </c>
      <c r="C12" s="106">
        <f t="shared" si="4"/>
        <v>4106.3499999999995</v>
      </c>
      <c r="D12" s="107">
        <f>Premium!D67</f>
        <v>2742.95</v>
      </c>
      <c r="E12" s="126">
        <f>Premium!E67</f>
        <v>1363.3999999999999</v>
      </c>
      <c r="F12" s="106">
        <f t="shared" si="5"/>
        <v>5409.4</v>
      </c>
      <c r="G12" s="107">
        <f>Premium!G67</f>
        <v>3207.0499999999997</v>
      </c>
      <c r="H12" s="126">
        <f>Premium!H67</f>
        <v>2202.35</v>
      </c>
      <c r="I12" s="106">
        <f t="shared" si="6"/>
        <v>7555.65</v>
      </c>
      <c r="J12" s="107">
        <f>Premium!J67</f>
        <v>3557.25</v>
      </c>
      <c r="K12" s="126">
        <f>Premium!K67</f>
        <v>3998.4</v>
      </c>
      <c r="M12" s="109" t="s">
        <v>116</v>
      </c>
      <c r="N12" s="106">
        <f t="shared" si="7"/>
        <v>3557.76</v>
      </c>
      <c r="O12" s="129">
        <f t="shared" si="1"/>
        <v>2194.36</v>
      </c>
      <c r="P12" s="127">
        <f t="shared" si="8"/>
        <v>1363.3999999999999</v>
      </c>
      <c r="Q12" s="106">
        <f t="shared" si="9"/>
        <v>4767.99</v>
      </c>
      <c r="R12" s="129">
        <f t="shared" si="2"/>
        <v>2565.64</v>
      </c>
      <c r="S12" s="127">
        <f t="shared" si="10"/>
        <v>2202.35</v>
      </c>
      <c r="T12" s="106">
        <f t="shared" si="11"/>
        <v>6844.2000000000007</v>
      </c>
      <c r="U12" s="129">
        <f t="shared" si="3"/>
        <v>2845.8</v>
      </c>
      <c r="V12" s="128">
        <f t="shared" si="12"/>
        <v>3998.4</v>
      </c>
    </row>
    <row r="13" spans="2:22">
      <c r="B13" s="110" t="s">
        <v>117</v>
      </c>
      <c r="C13" s="106">
        <f t="shared" si="4"/>
        <v>4584.05</v>
      </c>
      <c r="D13" s="107">
        <f>Premium!D68</f>
        <v>3099.1</v>
      </c>
      <c r="E13" s="126">
        <f>Premium!E68</f>
        <v>1484.95</v>
      </c>
      <c r="F13" s="106">
        <f t="shared" si="5"/>
        <v>6049.45</v>
      </c>
      <c r="G13" s="107">
        <f>Premium!G68</f>
        <v>3624.4</v>
      </c>
      <c r="H13" s="126">
        <f>Premium!H68</f>
        <v>2425.0499999999997</v>
      </c>
      <c r="I13" s="106">
        <f t="shared" si="6"/>
        <v>8499.15</v>
      </c>
      <c r="J13" s="107">
        <f>Premium!J68</f>
        <v>4019.65</v>
      </c>
      <c r="K13" s="126">
        <f>Premium!K68</f>
        <v>4479.5</v>
      </c>
      <c r="M13" s="110" t="s">
        <v>117</v>
      </c>
      <c r="N13" s="106">
        <f t="shared" si="7"/>
        <v>3964.2300000000005</v>
      </c>
      <c r="O13" s="129">
        <f t="shared" si="1"/>
        <v>2479.2800000000002</v>
      </c>
      <c r="P13" s="127">
        <f t="shared" si="8"/>
        <v>1484.95</v>
      </c>
      <c r="Q13" s="106">
        <f t="shared" si="9"/>
        <v>5324.57</v>
      </c>
      <c r="R13" s="129">
        <f t="shared" si="2"/>
        <v>2899.5200000000004</v>
      </c>
      <c r="S13" s="127">
        <f t="shared" si="10"/>
        <v>2425.0499999999997</v>
      </c>
      <c r="T13" s="106">
        <f t="shared" si="11"/>
        <v>7695.22</v>
      </c>
      <c r="U13" s="129">
        <f t="shared" si="3"/>
        <v>3215.7200000000003</v>
      </c>
      <c r="V13" s="128">
        <f t="shared" si="12"/>
        <v>4479.5</v>
      </c>
    </row>
    <row r="14" spans="2:22">
      <c r="B14" s="109" t="s">
        <v>118</v>
      </c>
      <c r="C14" s="106">
        <f t="shared" si="4"/>
        <v>5418.75</v>
      </c>
      <c r="D14" s="107">
        <f>Premium!D69</f>
        <v>3757</v>
      </c>
      <c r="E14" s="126">
        <f>Premium!E69</f>
        <v>1661.75</v>
      </c>
      <c r="F14" s="106">
        <f t="shared" si="5"/>
        <v>7143.4</v>
      </c>
      <c r="G14" s="107">
        <f>Premium!G69</f>
        <v>4393.6499999999996</v>
      </c>
      <c r="H14" s="126">
        <f>Premium!H69</f>
        <v>2749.75</v>
      </c>
      <c r="I14" s="106">
        <f t="shared" si="6"/>
        <v>9821.75</v>
      </c>
      <c r="J14" s="107">
        <f>Premium!J69</f>
        <v>4873.05</v>
      </c>
      <c r="K14" s="126">
        <f>Premium!K69</f>
        <v>4948.7</v>
      </c>
      <c r="M14" s="109" t="s">
        <v>118</v>
      </c>
      <c r="N14" s="106">
        <f t="shared" si="7"/>
        <v>4667.3500000000004</v>
      </c>
      <c r="O14" s="129">
        <f t="shared" si="1"/>
        <v>3005.6000000000004</v>
      </c>
      <c r="P14" s="127">
        <f t="shared" si="8"/>
        <v>1661.75</v>
      </c>
      <c r="Q14" s="106">
        <f t="shared" si="9"/>
        <v>6264.67</v>
      </c>
      <c r="R14" s="129">
        <f t="shared" si="2"/>
        <v>3514.92</v>
      </c>
      <c r="S14" s="127">
        <f t="shared" si="10"/>
        <v>2749.75</v>
      </c>
      <c r="T14" s="106">
        <f t="shared" si="11"/>
        <v>8847.14</v>
      </c>
      <c r="U14" s="129">
        <f t="shared" si="3"/>
        <v>3898.4400000000005</v>
      </c>
      <c r="V14" s="128">
        <f t="shared" si="12"/>
        <v>4948.7</v>
      </c>
    </row>
    <row r="15" spans="2:22">
      <c r="B15" s="109" t="s">
        <v>119</v>
      </c>
      <c r="C15" s="106">
        <f t="shared" si="4"/>
        <v>6621.5</v>
      </c>
      <c r="D15" s="107">
        <f>Premium!D70</f>
        <v>4662.25</v>
      </c>
      <c r="E15" s="126">
        <f>Premium!E70</f>
        <v>1959.25</v>
      </c>
      <c r="F15" s="106">
        <f t="shared" si="5"/>
        <v>8576.5</v>
      </c>
      <c r="G15" s="107">
        <f>Premium!G70</f>
        <v>5451.9</v>
      </c>
      <c r="H15" s="126">
        <f>Premium!H70</f>
        <v>3124.6</v>
      </c>
      <c r="I15" s="106">
        <f t="shared" si="6"/>
        <v>11645.849999999999</v>
      </c>
      <c r="J15" s="107">
        <f>Premium!J70</f>
        <v>6046.9</v>
      </c>
      <c r="K15" s="126">
        <f>Premium!K70</f>
        <v>5598.95</v>
      </c>
      <c r="M15" s="109" t="s">
        <v>119</v>
      </c>
      <c r="N15" s="106">
        <f t="shared" si="7"/>
        <v>5689.05</v>
      </c>
      <c r="O15" s="129">
        <f t="shared" si="1"/>
        <v>3729.8</v>
      </c>
      <c r="P15" s="127">
        <f t="shared" si="8"/>
        <v>1959.25</v>
      </c>
      <c r="Q15" s="106">
        <f t="shared" si="9"/>
        <v>7486.119999999999</v>
      </c>
      <c r="R15" s="129">
        <f t="shared" si="2"/>
        <v>4361.5199999999995</v>
      </c>
      <c r="S15" s="127">
        <f t="shared" si="10"/>
        <v>3124.6</v>
      </c>
      <c r="T15" s="106">
        <f t="shared" si="11"/>
        <v>10436.469999999999</v>
      </c>
      <c r="U15" s="129">
        <f t="shared" si="3"/>
        <v>4837.5199999999995</v>
      </c>
      <c r="V15" s="128">
        <f t="shared" si="12"/>
        <v>5598.95</v>
      </c>
    </row>
    <row r="16" spans="2:22">
      <c r="B16" s="109" t="s">
        <v>120</v>
      </c>
      <c r="C16" s="106">
        <f t="shared" si="4"/>
        <v>8063.95</v>
      </c>
      <c r="D16" s="107">
        <f>Premium!D71</f>
        <v>5896.45</v>
      </c>
      <c r="E16" s="126">
        <f>Premium!E71</f>
        <v>2167.5</v>
      </c>
      <c r="F16" s="106">
        <f t="shared" si="5"/>
        <v>10632.65</v>
      </c>
      <c r="G16" s="107">
        <f>Premium!G71</f>
        <v>6895.2</v>
      </c>
      <c r="H16" s="126">
        <f>Premium!H71</f>
        <v>3737.45</v>
      </c>
      <c r="I16" s="106">
        <f t="shared" si="6"/>
        <v>14302.099999999999</v>
      </c>
      <c r="J16" s="107">
        <f>Premium!J71</f>
        <v>7647.45</v>
      </c>
      <c r="K16" s="126">
        <f>Premium!K71</f>
        <v>6654.65</v>
      </c>
      <c r="M16" s="109" t="s">
        <v>120</v>
      </c>
      <c r="N16" s="106">
        <f t="shared" si="7"/>
        <v>6884.66</v>
      </c>
      <c r="O16" s="129">
        <f t="shared" si="1"/>
        <v>4717.16</v>
      </c>
      <c r="P16" s="127">
        <f t="shared" si="8"/>
        <v>2167.5</v>
      </c>
      <c r="Q16" s="106">
        <f t="shared" si="9"/>
        <v>9253.61</v>
      </c>
      <c r="R16" s="129">
        <f t="shared" si="2"/>
        <v>5516.16</v>
      </c>
      <c r="S16" s="127">
        <f t="shared" si="10"/>
        <v>3737.45</v>
      </c>
      <c r="T16" s="106">
        <f t="shared" si="11"/>
        <v>12772.61</v>
      </c>
      <c r="U16" s="129">
        <f t="shared" si="3"/>
        <v>6117.96</v>
      </c>
      <c r="V16" s="128">
        <f t="shared" si="12"/>
        <v>6654.65</v>
      </c>
    </row>
    <row r="17" spans="2:22">
      <c r="B17" s="110" t="s">
        <v>121</v>
      </c>
      <c r="C17" s="106">
        <f t="shared" si="4"/>
        <v>9160.4500000000007</v>
      </c>
      <c r="D17" s="107">
        <f>Premium!D72</f>
        <v>6992.95</v>
      </c>
      <c r="E17" s="126">
        <f>Premium!E72</f>
        <v>2167.5</v>
      </c>
      <c r="F17" s="106">
        <f t="shared" si="5"/>
        <v>12007.099999999999</v>
      </c>
      <c r="G17" s="107">
        <f>Premium!G72</f>
        <v>8177.8499999999995</v>
      </c>
      <c r="H17" s="126">
        <f>Premium!H72</f>
        <v>3829.25</v>
      </c>
      <c r="I17" s="106">
        <f t="shared" si="6"/>
        <v>16196.75</v>
      </c>
      <c r="J17" s="107">
        <f>Premium!J72</f>
        <v>9070.35</v>
      </c>
      <c r="K17" s="126">
        <f>Premium!K72</f>
        <v>7126.4</v>
      </c>
      <c r="M17" s="110" t="s">
        <v>121</v>
      </c>
      <c r="N17" s="106">
        <f t="shared" si="7"/>
        <v>7761.8600000000006</v>
      </c>
      <c r="O17" s="129">
        <f t="shared" si="1"/>
        <v>5594.3600000000006</v>
      </c>
      <c r="P17" s="127">
        <f t="shared" si="8"/>
        <v>2167.5</v>
      </c>
      <c r="Q17" s="106">
        <f t="shared" si="9"/>
        <v>10371.529999999999</v>
      </c>
      <c r="R17" s="129">
        <f t="shared" si="2"/>
        <v>6542.28</v>
      </c>
      <c r="S17" s="127">
        <f t="shared" si="10"/>
        <v>3829.25</v>
      </c>
      <c r="T17" s="106">
        <f t="shared" si="11"/>
        <v>14382.68</v>
      </c>
      <c r="U17" s="129">
        <f t="shared" si="3"/>
        <v>7256.2800000000007</v>
      </c>
      <c r="V17" s="128">
        <f t="shared" si="12"/>
        <v>7126.4</v>
      </c>
    </row>
    <row r="18" spans="2:22">
      <c r="B18" s="109" t="s">
        <v>122</v>
      </c>
      <c r="C18" s="106">
        <f t="shared" si="4"/>
        <v>13136.75</v>
      </c>
      <c r="D18" s="107">
        <f>Premium!D73</f>
        <v>10969.25</v>
      </c>
      <c r="E18" s="126">
        <f>Premium!E73</f>
        <v>2167.5</v>
      </c>
      <c r="F18" s="106">
        <f t="shared" si="5"/>
        <v>17885.699999999997</v>
      </c>
      <c r="G18" s="107">
        <f>Premium!G73</f>
        <v>12828.199999999999</v>
      </c>
      <c r="H18" s="126">
        <f>Premium!H73</f>
        <v>5057.5</v>
      </c>
      <c r="I18" s="106">
        <f t="shared" si="6"/>
        <v>23549.25</v>
      </c>
      <c r="J18" s="107">
        <f>Premium!J73</f>
        <v>14228.15</v>
      </c>
      <c r="K18" s="126">
        <f>Premium!K73</f>
        <v>9321.1</v>
      </c>
      <c r="M18" s="109" t="s">
        <v>122</v>
      </c>
      <c r="N18" s="106">
        <f t="shared" si="7"/>
        <v>10942.9</v>
      </c>
      <c r="O18" s="129">
        <f t="shared" si="1"/>
        <v>8775.4</v>
      </c>
      <c r="P18" s="127">
        <f t="shared" si="8"/>
        <v>2167.5</v>
      </c>
      <c r="Q18" s="106">
        <f t="shared" si="9"/>
        <v>15320.06</v>
      </c>
      <c r="R18" s="129">
        <f t="shared" si="2"/>
        <v>10262.56</v>
      </c>
      <c r="S18" s="127">
        <f t="shared" si="10"/>
        <v>5057.5</v>
      </c>
      <c r="T18" s="106">
        <f t="shared" si="11"/>
        <v>20703.620000000003</v>
      </c>
      <c r="U18" s="129">
        <f t="shared" si="3"/>
        <v>11382.52</v>
      </c>
      <c r="V18" s="128">
        <f t="shared" si="12"/>
        <v>9321.1</v>
      </c>
    </row>
    <row r="19" spans="2:22">
      <c r="B19" s="109" t="s">
        <v>123</v>
      </c>
      <c r="C19" s="106">
        <f t="shared" si="4"/>
        <v>18621.8</v>
      </c>
      <c r="D19" s="107">
        <f>Premium!D74</f>
        <v>16454.3</v>
      </c>
      <c r="E19" s="126">
        <f>Premium!E74</f>
        <v>2167.5</v>
      </c>
      <c r="F19" s="106">
        <f t="shared" si="5"/>
        <v>24299.8</v>
      </c>
      <c r="G19" s="107">
        <f>Premium!G74</f>
        <v>19242.3</v>
      </c>
      <c r="H19" s="126">
        <f>Premium!H74</f>
        <v>5057.5</v>
      </c>
      <c r="I19" s="106">
        <f t="shared" si="6"/>
        <v>31408.35</v>
      </c>
      <c r="J19" s="107">
        <f>Premium!J74</f>
        <v>21341.8</v>
      </c>
      <c r="K19" s="126">
        <f>Premium!K74</f>
        <v>10066.549999999999</v>
      </c>
      <c r="M19" s="109" t="s">
        <v>123</v>
      </c>
      <c r="N19" s="106">
        <f t="shared" si="7"/>
        <v>15330.94</v>
      </c>
      <c r="O19" s="129">
        <f t="shared" si="1"/>
        <v>13163.44</v>
      </c>
      <c r="P19" s="127">
        <f t="shared" si="8"/>
        <v>2167.5</v>
      </c>
      <c r="Q19" s="106">
        <f t="shared" si="9"/>
        <v>20451.34</v>
      </c>
      <c r="R19" s="129">
        <f t="shared" si="2"/>
        <v>15393.84</v>
      </c>
      <c r="S19" s="127">
        <f t="shared" si="10"/>
        <v>5057.5</v>
      </c>
      <c r="T19" s="106">
        <f t="shared" si="11"/>
        <v>27139.989999999998</v>
      </c>
      <c r="U19" s="129">
        <f t="shared" si="3"/>
        <v>17073.439999999999</v>
      </c>
      <c r="V19" s="128">
        <f t="shared" si="12"/>
        <v>10066.549999999999</v>
      </c>
    </row>
    <row r="20" spans="2:22">
      <c r="B20" s="109" t="s">
        <v>124</v>
      </c>
      <c r="C20" s="106">
        <f t="shared" si="4"/>
        <v>24106</v>
      </c>
      <c r="D20" s="107">
        <f>Premium!D75</f>
        <v>21938.5</v>
      </c>
      <c r="E20" s="126">
        <f>Premium!E75</f>
        <v>2167.5</v>
      </c>
      <c r="F20" s="106">
        <f t="shared" si="5"/>
        <v>30713.05</v>
      </c>
      <c r="G20" s="107">
        <f>Premium!G75</f>
        <v>25655.55</v>
      </c>
      <c r="H20" s="126">
        <f>Premium!H75</f>
        <v>5057.5</v>
      </c>
      <c r="I20" s="106">
        <f t="shared" si="6"/>
        <v>38985.25</v>
      </c>
      <c r="J20" s="107">
        <f>Premium!J75</f>
        <v>28456.3</v>
      </c>
      <c r="K20" s="126">
        <f>Premium!K75</f>
        <v>10528.949999999999</v>
      </c>
      <c r="M20" s="109" t="s">
        <v>124</v>
      </c>
      <c r="N20" s="106">
        <f t="shared" si="7"/>
        <v>19718.3</v>
      </c>
      <c r="O20" s="129">
        <f t="shared" si="1"/>
        <v>17550.8</v>
      </c>
      <c r="P20" s="127">
        <f t="shared" si="8"/>
        <v>2167.5</v>
      </c>
      <c r="Q20" s="106">
        <f t="shared" si="9"/>
        <v>25581.940000000002</v>
      </c>
      <c r="R20" s="129">
        <f t="shared" si="2"/>
        <v>20524.440000000002</v>
      </c>
      <c r="S20" s="127">
        <f t="shared" si="10"/>
        <v>5057.5</v>
      </c>
      <c r="T20" s="106">
        <f t="shared" si="11"/>
        <v>33293.99</v>
      </c>
      <c r="U20" s="129">
        <f t="shared" si="3"/>
        <v>22765.040000000001</v>
      </c>
      <c r="V20" s="128">
        <f t="shared" si="12"/>
        <v>10528.949999999999</v>
      </c>
    </row>
    <row r="21" spans="2:22">
      <c r="B21" s="109" t="s">
        <v>125</v>
      </c>
      <c r="C21" s="106">
        <f t="shared" si="4"/>
        <v>32333.149999999998</v>
      </c>
      <c r="D21" s="107">
        <f>Premium!D76</f>
        <v>30165.649999999998</v>
      </c>
      <c r="E21" s="126">
        <f>Premium!E76</f>
        <v>2167.5</v>
      </c>
      <c r="F21" s="106">
        <f t="shared" si="5"/>
        <v>40334.199999999997</v>
      </c>
      <c r="G21" s="107">
        <f>Premium!G76</f>
        <v>35276.699999999997</v>
      </c>
      <c r="H21" s="126">
        <f>Premium!H76</f>
        <v>5057.5</v>
      </c>
      <c r="I21" s="106">
        <f t="shared" si="6"/>
        <v>49655.299999999996</v>
      </c>
      <c r="J21" s="107">
        <f>Premium!J76</f>
        <v>39126.35</v>
      </c>
      <c r="K21" s="126">
        <f>Premium!K76</f>
        <v>10528.949999999999</v>
      </c>
      <c r="M21" s="109" t="s">
        <v>125</v>
      </c>
      <c r="N21" s="106">
        <f t="shared" si="7"/>
        <v>26300.02</v>
      </c>
      <c r="O21" s="129">
        <f t="shared" si="1"/>
        <v>24132.52</v>
      </c>
      <c r="P21" s="127">
        <f t="shared" si="8"/>
        <v>2167.5</v>
      </c>
      <c r="Q21" s="106">
        <f t="shared" si="9"/>
        <v>33278.86</v>
      </c>
      <c r="R21" s="129">
        <f t="shared" si="2"/>
        <v>28221.360000000001</v>
      </c>
      <c r="S21" s="127">
        <f t="shared" si="10"/>
        <v>5057.5</v>
      </c>
      <c r="T21" s="106">
        <f t="shared" si="11"/>
        <v>41830.03</v>
      </c>
      <c r="U21" s="129">
        <f t="shared" si="3"/>
        <v>31301.08</v>
      </c>
      <c r="V21" s="128">
        <f t="shared" si="12"/>
        <v>10528.949999999999</v>
      </c>
    </row>
    <row r="23" spans="2:22">
      <c r="C23" s="108">
        <f>SUM(C29:C42)</f>
        <v>126629.85499999998</v>
      </c>
      <c r="D23" s="108">
        <f t="shared" ref="D23:K23" si="13">SUM(D29:D42)</f>
        <v>102676.005</v>
      </c>
      <c r="E23" s="108">
        <f t="shared" si="13"/>
        <v>23953.85</v>
      </c>
      <c r="F23" s="108">
        <f t="shared" si="13"/>
        <v>165655.14000000001</v>
      </c>
      <c r="G23" s="108">
        <f t="shared" si="13"/>
        <v>120071.34</v>
      </c>
      <c r="H23" s="108">
        <f t="shared" si="13"/>
        <v>45583.8</v>
      </c>
      <c r="I23" s="108">
        <f t="shared" si="13"/>
        <v>219618.32499999995</v>
      </c>
      <c r="J23" s="108">
        <f t="shared" si="13"/>
        <v>133175.02499999999</v>
      </c>
      <c r="K23" s="108">
        <f t="shared" si="13"/>
        <v>86443.299999999988</v>
      </c>
      <c r="N23" s="108">
        <f>SUM(N29:N42)</f>
        <v>106094.65399999999</v>
      </c>
      <c r="O23" s="108">
        <f t="shared" ref="O23:V23" si="14">SUM(O29:O42)</f>
        <v>82140.804000000004</v>
      </c>
      <c r="P23" s="108">
        <f t="shared" si="14"/>
        <v>23953.85</v>
      </c>
      <c r="Q23" s="108">
        <f t="shared" si="14"/>
        <v>141640.872</v>
      </c>
      <c r="R23" s="108">
        <f t="shared" si="14"/>
        <v>96057.072</v>
      </c>
      <c r="S23" s="108">
        <f t="shared" si="14"/>
        <v>45583.8</v>
      </c>
      <c r="T23" s="108">
        <f t="shared" si="14"/>
        <v>192983.32</v>
      </c>
      <c r="U23" s="108">
        <f t="shared" si="14"/>
        <v>106540.02000000002</v>
      </c>
      <c r="V23" s="108">
        <f t="shared" si="14"/>
        <v>86443.299999999988</v>
      </c>
    </row>
    <row r="24" spans="2:22">
      <c r="B24" s="135" t="s">
        <v>206</v>
      </c>
      <c r="C24" s="244" t="s">
        <v>3</v>
      </c>
      <c r="D24" s="244"/>
      <c r="E24" s="244"/>
      <c r="F24" s="244" t="s">
        <v>5</v>
      </c>
      <c r="G24" s="244"/>
      <c r="H24" s="244"/>
      <c r="I24" s="244" t="s">
        <v>6</v>
      </c>
      <c r="J24" s="244"/>
      <c r="K24" s="244"/>
      <c r="M24" s="135"/>
      <c r="N24" s="244" t="s">
        <v>3</v>
      </c>
      <c r="O24" s="244"/>
      <c r="P24" s="244"/>
      <c r="Q24" s="244" t="s">
        <v>5</v>
      </c>
      <c r="R24" s="244"/>
      <c r="S24" s="244"/>
      <c r="T24" s="244" t="s">
        <v>6</v>
      </c>
      <c r="U24" s="244"/>
      <c r="V24" s="244"/>
    </row>
    <row r="25" spans="2:22" s="2" customFormat="1">
      <c r="D25" s="114">
        <f>Premium!$C$113</f>
        <v>0.1</v>
      </c>
      <c r="G25" s="114">
        <f>Premium!$D$113</f>
        <v>0.1</v>
      </c>
      <c r="J25" s="114">
        <f>Premium!$E$113</f>
        <v>0.1</v>
      </c>
      <c r="O25" s="114">
        <f>Premium!$C$113</f>
        <v>0.1</v>
      </c>
      <c r="R25" s="114">
        <f>Premium!$D$113</f>
        <v>0.1</v>
      </c>
      <c r="U25" s="114">
        <f>Premium!$E$113</f>
        <v>0.1</v>
      </c>
    </row>
    <row r="26" spans="2:22">
      <c r="B26" s="104" t="s">
        <v>21</v>
      </c>
      <c r="C26" s="254">
        <v>1000</v>
      </c>
      <c r="D26" s="255"/>
      <c r="E26" s="256"/>
      <c r="F26" s="254">
        <v>1000</v>
      </c>
      <c r="G26" s="255"/>
      <c r="H26" s="256"/>
      <c r="I26" s="254">
        <v>1000</v>
      </c>
      <c r="J26" s="255"/>
      <c r="K26" s="256"/>
      <c r="M26" s="104" t="s">
        <v>21</v>
      </c>
      <c r="N26" s="254">
        <v>1000</v>
      </c>
      <c r="O26" s="255"/>
      <c r="P26" s="256"/>
      <c r="Q26" s="254">
        <v>1000</v>
      </c>
      <c r="R26" s="255"/>
      <c r="S26" s="256"/>
      <c r="T26" s="254">
        <v>1000</v>
      </c>
      <c r="U26" s="255"/>
      <c r="V26" s="256"/>
    </row>
    <row r="27" spans="2:22">
      <c r="B27" s="104"/>
      <c r="C27" s="238" t="s">
        <v>136</v>
      </c>
      <c r="D27" s="239"/>
      <c r="E27" s="240"/>
      <c r="F27" s="238" t="s">
        <v>136</v>
      </c>
      <c r="G27" s="239"/>
      <c r="H27" s="240"/>
      <c r="I27" s="238" t="s">
        <v>136</v>
      </c>
      <c r="J27" s="239"/>
      <c r="K27" s="240"/>
      <c r="M27" s="104"/>
      <c r="N27" s="241" t="s">
        <v>137</v>
      </c>
      <c r="O27" s="242"/>
      <c r="P27" s="243"/>
      <c r="Q27" s="241" t="s">
        <v>137</v>
      </c>
      <c r="R27" s="242"/>
      <c r="S27" s="243"/>
      <c r="T27" s="241" t="s">
        <v>137</v>
      </c>
      <c r="U27" s="242"/>
      <c r="V27" s="243"/>
    </row>
    <row r="28" spans="2:22">
      <c r="B28" s="104"/>
      <c r="C28" s="105" t="s">
        <v>32</v>
      </c>
      <c r="D28" s="105" t="s">
        <v>138</v>
      </c>
      <c r="E28" s="105" t="s">
        <v>139</v>
      </c>
      <c r="F28" s="105" t="s">
        <v>32</v>
      </c>
      <c r="G28" s="105" t="s">
        <v>138</v>
      </c>
      <c r="H28" s="105" t="s">
        <v>139</v>
      </c>
      <c r="I28" s="105" t="s">
        <v>32</v>
      </c>
      <c r="J28" s="105" t="s">
        <v>138</v>
      </c>
      <c r="K28" s="105" t="s">
        <v>139</v>
      </c>
      <c r="M28" s="104"/>
      <c r="N28" s="105" t="s">
        <v>32</v>
      </c>
      <c r="O28" s="105" t="s">
        <v>138</v>
      </c>
      <c r="P28" s="105" t="s">
        <v>139</v>
      </c>
      <c r="Q28" s="105" t="s">
        <v>32</v>
      </c>
      <c r="R28" s="105" t="s">
        <v>138</v>
      </c>
      <c r="S28" s="105" t="s">
        <v>139</v>
      </c>
      <c r="T28" s="105" t="s">
        <v>32</v>
      </c>
      <c r="U28" s="105" t="s">
        <v>138</v>
      </c>
      <c r="V28" s="105" t="s">
        <v>139</v>
      </c>
    </row>
    <row r="29" spans="2:22">
      <c r="B29" s="109" t="s">
        <v>112</v>
      </c>
      <c r="C29" s="106">
        <f>SUM(D29:E29)</f>
        <v>2591.9899999999998</v>
      </c>
      <c r="D29" s="113">
        <f t="shared" ref="D29:D42" si="15">D8*(1-D$25)</f>
        <v>1481.04</v>
      </c>
      <c r="E29" s="107">
        <f>E8</f>
        <v>1110.95</v>
      </c>
      <c r="F29" s="106">
        <f>SUM(G29:H29)</f>
        <v>3393.71</v>
      </c>
      <c r="G29" s="113">
        <f t="shared" ref="G29:G42" si="16">G8*(1-G$25)</f>
        <v>1731.9599999999998</v>
      </c>
      <c r="H29" s="107">
        <f>H8</f>
        <v>1661.75</v>
      </c>
      <c r="I29" s="106">
        <f>SUM(J29:K29)</f>
        <v>4817.7150000000001</v>
      </c>
      <c r="J29" s="113">
        <f t="shared" ref="J29:J42" si="17">J8*(1-J$25)</f>
        <v>1920.915</v>
      </c>
      <c r="K29" s="107">
        <f>K8</f>
        <v>2896.7999999999997</v>
      </c>
      <c r="M29" s="109" t="s">
        <v>112</v>
      </c>
      <c r="N29" s="106">
        <f>SUM(O29:P29)</f>
        <v>2295.7820000000002</v>
      </c>
      <c r="O29" s="113">
        <f t="shared" ref="O29:O42" si="18">O8*(1-O$25)</f>
        <v>1184.8320000000001</v>
      </c>
      <c r="P29" s="107">
        <f>P8</f>
        <v>1110.95</v>
      </c>
      <c r="Q29" s="106">
        <f>SUM(R29:S29)</f>
        <v>3047.3180000000002</v>
      </c>
      <c r="R29" s="113">
        <f t="shared" ref="R29:R42" si="19">R8*(1-R$25)</f>
        <v>1385.568</v>
      </c>
      <c r="S29" s="107">
        <f>S8</f>
        <v>1661.75</v>
      </c>
      <c r="T29" s="106">
        <f>SUM(U29:V29)</f>
        <v>4433.5319999999992</v>
      </c>
      <c r="U29" s="113">
        <f t="shared" ref="U29:U42" si="20">U8*(1-U$25)</f>
        <v>1536.732</v>
      </c>
      <c r="V29" s="107">
        <f>V8</f>
        <v>2896.7999999999997</v>
      </c>
    </row>
    <row r="30" spans="2:22">
      <c r="B30" s="109" t="s">
        <v>113</v>
      </c>
      <c r="C30" s="106">
        <f t="shared" ref="C30:C42" si="21">SUM(D30:E30)</f>
        <v>2386.63</v>
      </c>
      <c r="D30" s="113">
        <f t="shared" si="15"/>
        <v>1432.0800000000002</v>
      </c>
      <c r="E30" s="107">
        <f t="shared" ref="E30:E42" si="22">E9</f>
        <v>954.55</v>
      </c>
      <c r="F30" s="106">
        <f t="shared" ref="F30:F42" si="23">SUM(G30:H30)</f>
        <v>3289.585</v>
      </c>
      <c r="G30" s="113">
        <f t="shared" si="16"/>
        <v>1674.5849999999998</v>
      </c>
      <c r="H30" s="107">
        <f t="shared" ref="H30:H42" si="24">H9</f>
        <v>1615</v>
      </c>
      <c r="I30" s="106">
        <f t="shared" ref="I30:I42" si="25">SUM(J30:K30)</f>
        <v>4765.2699999999995</v>
      </c>
      <c r="J30" s="113">
        <f t="shared" si="17"/>
        <v>1857.4199999999998</v>
      </c>
      <c r="K30" s="107">
        <f t="shared" ref="K30:K42" si="26">K9</f>
        <v>2907.85</v>
      </c>
      <c r="M30" s="109" t="s">
        <v>113</v>
      </c>
      <c r="N30" s="106">
        <f t="shared" ref="N30:N42" si="27">SUM(O30:P30)</f>
        <v>2100.2139999999999</v>
      </c>
      <c r="O30" s="113">
        <f t="shared" si="18"/>
        <v>1145.664</v>
      </c>
      <c r="P30" s="107">
        <f t="shared" ref="P30:P42" si="28">P9</f>
        <v>954.55</v>
      </c>
      <c r="Q30" s="106">
        <f t="shared" ref="Q30:Q42" si="29">SUM(R30:S30)</f>
        <v>2954.6680000000001</v>
      </c>
      <c r="R30" s="113">
        <f t="shared" si="19"/>
        <v>1339.6680000000001</v>
      </c>
      <c r="S30" s="107">
        <f t="shared" ref="S30:S42" si="30">S9</f>
        <v>1615</v>
      </c>
      <c r="T30" s="106">
        <f t="shared" ref="T30:T42" si="31">SUM(U30:V30)</f>
        <v>4393.7860000000001</v>
      </c>
      <c r="U30" s="113">
        <f t="shared" si="20"/>
        <v>1485.9359999999999</v>
      </c>
      <c r="V30" s="107">
        <f t="shared" ref="V30:V42" si="32">V9</f>
        <v>2907.85</v>
      </c>
    </row>
    <row r="31" spans="2:22">
      <c r="B31" s="109" t="s">
        <v>114</v>
      </c>
      <c r="C31" s="106">
        <f t="shared" si="21"/>
        <v>2758.9300000000003</v>
      </c>
      <c r="D31" s="113">
        <f t="shared" si="15"/>
        <v>1653.93</v>
      </c>
      <c r="E31" s="107">
        <f t="shared" si="22"/>
        <v>1105</v>
      </c>
      <c r="F31" s="106">
        <f t="shared" si="23"/>
        <v>3784.37</v>
      </c>
      <c r="G31" s="113">
        <f t="shared" si="16"/>
        <v>1933.9199999999998</v>
      </c>
      <c r="H31" s="107">
        <f t="shared" si="24"/>
        <v>1850.45</v>
      </c>
      <c r="I31" s="106">
        <f t="shared" si="25"/>
        <v>5605.41</v>
      </c>
      <c r="J31" s="113">
        <f t="shared" si="17"/>
        <v>2145.06</v>
      </c>
      <c r="K31" s="107">
        <f t="shared" si="26"/>
        <v>3460.35</v>
      </c>
      <c r="M31" s="109" t="s">
        <v>114</v>
      </c>
      <c r="N31" s="106">
        <f t="shared" si="27"/>
        <v>2428.1440000000002</v>
      </c>
      <c r="O31" s="113">
        <f t="shared" si="18"/>
        <v>1323.144</v>
      </c>
      <c r="P31" s="107">
        <f t="shared" si="28"/>
        <v>1105</v>
      </c>
      <c r="Q31" s="106">
        <f t="shared" si="29"/>
        <v>3397.5860000000002</v>
      </c>
      <c r="R31" s="113">
        <f t="shared" si="19"/>
        <v>1547.136</v>
      </c>
      <c r="S31" s="107">
        <f t="shared" si="30"/>
        <v>1850.45</v>
      </c>
      <c r="T31" s="106">
        <f t="shared" si="31"/>
        <v>5176.3980000000001</v>
      </c>
      <c r="U31" s="113">
        <f t="shared" si="20"/>
        <v>1716.0480000000002</v>
      </c>
      <c r="V31" s="107">
        <f t="shared" si="32"/>
        <v>3460.35</v>
      </c>
    </row>
    <row r="32" spans="2:22">
      <c r="B32" s="109" t="s">
        <v>115</v>
      </c>
      <c r="C32" s="106">
        <f t="shared" si="21"/>
        <v>3407.395</v>
      </c>
      <c r="D32" s="113">
        <f t="shared" si="15"/>
        <v>2098.395</v>
      </c>
      <c r="E32" s="107">
        <f t="shared" si="22"/>
        <v>1309</v>
      </c>
      <c r="F32" s="106">
        <f t="shared" si="23"/>
        <v>4611.5050000000001</v>
      </c>
      <c r="G32" s="113">
        <f t="shared" si="16"/>
        <v>2453.355</v>
      </c>
      <c r="H32" s="107">
        <f t="shared" si="24"/>
        <v>2158.15</v>
      </c>
      <c r="I32" s="106">
        <f t="shared" si="25"/>
        <v>6647.2550000000001</v>
      </c>
      <c r="J32" s="113">
        <f t="shared" si="17"/>
        <v>2721.105</v>
      </c>
      <c r="K32" s="107">
        <f t="shared" si="26"/>
        <v>3926.15</v>
      </c>
      <c r="M32" s="109" t="s">
        <v>115</v>
      </c>
      <c r="N32" s="106">
        <f t="shared" si="27"/>
        <v>2987.7159999999999</v>
      </c>
      <c r="O32" s="113">
        <f t="shared" si="18"/>
        <v>1678.7159999999999</v>
      </c>
      <c r="P32" s="107">
        <f t="shared" si="28"/>
        <v>1309</v>
      </c>
      <c r="Q32" s="106">
        <f t="shared" si="29"/>
        <v>4120.8339999999998</v>
      </c>
      <c r="R32" s="113">
        <f t="shared" si="19"/>
        <v>1962.6839999999997</v>
      </c>
      <c r="S32" s="107">
        <f t="shared" si="30"/>
        <v>2158.15</v>
      </c>
      <c r="T32" s="106">
        <f t="shared" si="31"/>
        <v>6103.0339999999997</v>
      </c>
      <c r="U32" s="113">
        <f t="shared" si="20"/>
        <v>2176.884</v>
      </c>
      <c r="V32" s="107">
        <f t="shared" si="32"/>
        <v>3926.15</v>
      </c>
    </row>
    <row r="33" spans="2:22">
      <c r="B33" s="109" t="s">
        <v>116</v>
      </c>
      <c r="C33" s="106">
        <f t="shared" si="21"/>
        <v>3832.0549999999994</v>
      </c>
      <c r="D33" s="113">
        <f t="shared" si="15"/>
        <v>2468.6549999999997</v>
      </c>
      <c r="E33" s="107">
        <f t="shared" si="22"/>
        <v>1363.3999999999999</v>
      </c>
      <c r="F33" s="106">
        <f t="shared" si="23"/>
        <v>5088.6949999999997</v>
      </c>
      <c r="G33" s="113">
        <f t="shared" si="16"/>
        <v>2886.3449999999998</v>
      </c>
      <c r="H33" s="107">
        <f t="shared" si="24"/>
        <v>2202.35</v>
      </c>
      <c r="I33" s="106">
        <f t="shared" si="25"/>
        <v>7199.9250000000002</v>
      </c>
      <c r="J33" s="113">
        <f t="shared" si="17"/>
        <v>3201.5250000000001</v>
      </c>
      <c r="K33" s="107">
        <f t="shared" si="26"/>
        <v>3998.4</v>
      </c>
      <c r="M33" s="109" t="s">
        <v>116</v>
      </c>
      <c r="N33" s="106">
        <f t="shared" si="27"/>
        <v>3338.3240000000001</v>
      </c>
      <c r="O33" s="113">
        <f t="shared" si="18"/>
        <v>1974.9240000000002</v>
      </c>
      <c r="P33" s="107">
        <f t="shared" si="28"/>
        <v>1363.3999999999999</v>
      </c>
      <c r="Q33" s="106">
        <f t="shared" si="29"/>
        <v>4511.4259999999995</v>
      </c>
      <c r="R33" s="113">
        <f t="shared" si="19"/>
        <v>2309.076</v>
      </c>
      <c r="S33" s="107">
        <f t="shared" si="30"/>
        <v>2202.35</v>
      </c>
      <c r="T33" s="106">
        <f t="shared" si="31"/>
        <v>6559.6200000000008</v>
      </c>
      <c r="U33" s="113">
        <f t="shared" si="20"/>
        <v>2561.2200000000003</v>
      </c>
      <c r="V33" s="107">
        <f t="shared" si="32"/>
        <v>3998.4</v>
      </c>
    </row>
    <row r="34" spans="2:22">
      <c r="B34" s="110" t="s">
        <v>117</v>
      </c>
      <c r="C34" s="106">
        <f t="shared" si="21"/>
        <v>4274.1400000000003</v>
      </c>
      <c r="D34" s="113">
        <f t="shared" si="15"/>
        <v>2789.19</v>
      </c>
      <c r="E34" s="107">
        <f t="shared" si="22"/>
        <v>1484.95</v>
      </c>
      <c r="F34" s="106">
        <f t="shared" si="23"/>
        <v>5687.01</v>
      </c>
      <c r="G34" s="113">
        <f t="shared" si="16"/>
        <v>3261.96</v>
      </c>
      <c r="H34" s="107">
        <f t="shared" si="24"/>
        <v>2425.0499999999997</v>
      </c>
      <c r="I34" s="106">
        <f t="shared" si="25"/>
        <v>8097.1849999999995</v>
      </c>
      <c r="J34" s="113">
        <f t="shared" si="17"/>
        <v>3617.6849999999999</v>
      </c>
      <c r="K34" s="107">
        <f t="shared" si="26"/>
        <v>4479.5</v>
      </c>
      <c r="M34" s="110" t="s">
        <v>117</v>
      </c>
      <c r="N34" s="106">
        <f t="shared" si="27"/>
        <v>3716.3020000000006</v>
      </c>
      <c r="O34" s="113">
        <f t="shared" si="18"/>
        <v>2231.3520000000003</v>
      </c>
      <c r="P34" s="107">
        <f t="shared" si="28"/>
        <v>1484.95</v>
      </c>
      <c r="Q34" s="106">
        <f t="shared" si="29"/>
        <v>5034.6180000000004</v>
      </c>
      <c r="R34" s="113">
        <f t="shared" si="19"/>
        <v>2609.5680000000007</v>
      </c>
      <c r="S34" s="107">
        <f t="shared" si="30"/>
        <v>2425.0499999999997</v>
      </c>
      <c r="T34" s="106">
        <f t="shared" si="31"/>
        <v>7373.6480000000001</v>
      </c>
      <c r="U34" s="113">
        <f t="shared" si="20"/>
        <v>2894.1480000000001</v>
      </c>
      <c r="V34" s="107">
        <f t="shared" si="32"/>
        <v>4479.5</v>
      </c>
    </row>
    <row r="35" spans="2:22">
      <c r="B35" s="109" t="s">
        <v>118</v>
      </c>
      <c r="C35" s="106">
        <f t="shared" si="21"/>
        <v>5043.05</v>
      </c>
      <c r="D35" s="113">
        <f t="shared" si="15"/>
        <v>3381.3</v>
      </c>
      <c r="E35" s="107">
        <f t="shared" si="22"/>
        <v>1661.75</v>
      </c>
      <c r="F35" s="106">
        <f t="shared" si="23"/>
        <v>6704.0349999999999</v>
      </c>
      <c r="G35" s="113">
        <f t="shared" si="16"/>
        <v>3954.2849999999999</v>
      </c>
      <c r="H35" s="107">
        <f t="shared" si="24"/>
        <v>2749.75</v>
      </c>
      <c r="I35" s="106">
        <f t="shared" si="25"/>
        <v>9334.4449999999997</v>
      </c>
      <c r="J35" s="113">
        <f t="shared" si="17"/>
        <v>4385.7449999999999</v>
      </c>
      <c r="K35" s="107">
        <f t="shared" si="26"/>
        <v>4948.7</v>
      </c>
      <c r="M35" s="109" t="s">
        <v>118</v>
      </c>
      <c r="N35" s="106">
        <f t="shared" si="27"/>
        <v>4366.7900000000009</v>
      </c>
      <c r="O35" s="113">
        <f t="shared" si="18"/>
        <v>2705.0400000000004</v>
      </c>
      <c r="P35" s="107">
        <f t="shared" si="28"/>
        <v>1661.75</v>
      </c>
      <c r="Q35" s="106">
        <f t="shared" si="29"/>
        <v>5913.1779999999999</v>
      </c>
      <c r="R35" s="113">
        <f t="shared" si="19"/>
        <v>3163.4280000000003</v>
      </c>
      <c r="S35" s="107">
        <f t="shared" si="30"/>
        <v>2749.75</v>
      </c>
      <c r="T35" s="106">
        <f t="shared" si="31"/>
        <v>8457.2960000000003</v>
      </c>
      <c r="U35" s="113">
        <f t="shared" si="20"/>
        <v>3508.5960000000005</v>
      </c>
      <c r="V35" s="107">
        <f t="shared" si="32"/>
        <v>4948.7</v>
      </c>
    </row>
    <row r="36" spans="2:22">
      <c r="B36" s="109" t="s">
        <v>119</v>
      </c>
      <c r="C36" s="106">
        <f t="shared" si="21"/>
        <v>6155.2750000000005</v>
      </c>
      <c r="D36" s="113">
        <f t="shared" si="15"/>
        <v>4196.0250000000005</v>
      </c>
      <c r="E36" s="107">
        <f t="shared" si="22"/>
        <v>1959.25</v>
      </c>
      <c r="F36" s="106">
        <f t="shared" si="23"/>
        <v>8031.3099999999995</v>
      </c>
      <c r="G36" s="113">
        <f t="shared" si="16"/>
        <v>4906.71</v>
      </c>
      <c r="H36" s="107">
        <f t="shared" si="24"/>
        <v>3124.6</v>
      </c>
      <c r="I36" s="106">
        <f t="shared" si="25"/>
        <v>11041.16</v>
      </c>
      <c r="J36" s="113">
        <f t="shared" si="17"/>
        <v>5442.21</v>
      </c>
      <c r="K36" s="107">
        <f t="shared" si="26"/>
        <v>5598.95</v>
      </c>
      <c r="M36" s="109" t="s">
        <v>119</v>
      </c>
      <c r="N36" s="106">
        <f t="shared" si="27"/>
        <v>5316.07</v>
      </c>
      <c r="O36" s="113">
        <f t="shared" si="18"/>
        <v>3356.82</v>
      </c>
      <c r="P36" s="107">
        <f t="shared" si="28"/>
        <v>1959.25</v>
      </c>
      <c r="Q36" s="106">
        <f t="shared" si="29"/>
        <v>7049.9679999999989</v>
      </c>
      <c r="R36" s="113">
        <f t="shared" si="19"/>
        <v>3925.3679999999995</v>
      </c>
      <c r="S36" s="107">
        <f t="shared" si="30"/>
        <v>3124.6</v>
      </c>
      <c r="T36" s="106">
        <f t="shared" si="31"/>
        <v>9952.7180000000008</v>
      </c>
      <c r="U36" s="113">
        <f t="shared" si="20"/>
        <v>4353.768</v>
      </c>
      <c r="V36" s="107">
        <f t="shared" si="32"/>
        <v>5598.95</v>
      </c>
    </row>
    <row r="37" spans="2:22">
      <c r="B37" s="109" t="s">
        <v>120</v>
      </c>
      <c r="C37" s="106">
        <f t="shared" si="21"/>
        <v>7474.3050000000003</v>
      </c>
      <c r="D37" s="113">
        <f t="shared" si="15"/>
        <v>5306.8050000000003</v>
      </c>
      <c r="E37" s="107">
        <f t="shared" si="22"/>
        <v>2167.5</v>
      </c>
      <c r="F37" s="106">
        <f t="shared" si="23"/>
        <v>9943.130000000001</v>
      </c>
      <c r="G37" s="113">
        <f t="shared" si="16"/>
        <v>6205.68</v>
      </c>
      <c r="H37" s="107">
        <f t="shared" si="24"/>
        <v>3737.45</v>
      </c>
      <c r="I37" s="106">
        <f t="shared" si="25"/>
        <v>13537.355</v>
      </c>
      <c r="J37" s="113">
        <f t="shared" si="17"/>
        <v>6882.7049999999999</v>
      </c>
      <c r="K37" s="107">
        <f t="shared" si="26"/>
        <v>6654.65</v>
      </c>
      <c r="M37" s="109" t="s">
        <v>120</v>
      </c>
      <c r="N37" s="106">
        <f t="shared" si="27"/>
        <v>6412.9440000000004</v>
      </c>
      <c r="O37" s="113">
        <f t="shared" si="18"/>
        <v>4245.4440000000004</v>
      </c>
      <c r="P37" s="107">
        <f t="shared" si="28"/>
        <v>2167.5</v>
      </c>
      <c r="Q37" s="106">
        <f t="shared" si="29"/>
        <v>8701.9939999999988</v>
      </c>
      <c r="R37" s="113">
        <f t="shared" si="19"/>
        <v>4964.5439999999999</v>
      </c>
      <c r="S37" s="107">
        <f t="shared" si="30"/>
        <v>3737.45</v>
      </c>
      <c r="T37" s="106">
        <f t="shared" si="31"/>
        <v>12160.813999999998</v>
      </c>
      <c r="U37" s="113">
        <f t="shared" si="20"/>
        <v>5506.1639999999998</v>
      </c>
      <c r="V37" s="107">
        <f t="shared" si="32"/>
        <v>6654.65</v>
      </c>
    </row>
    <row r="38" spans="2:22">
      <c r="B38" s="110" t="s">
        <v>121</v>
      </c>
      <c r="C38" s="106">
        <f t="shared" si="21"/>
        <v>8461.1549999999988</v>
      </c>
      <c r="D38" s="113">
        <f t="shared" si="15"/>
        <v>6293.6549999999997</v>
      </c>
      <c r="E38" s="107">
        <f t="shared" si="22"/>
        <v>2167.5</v>
      </c>
      <c r="F38" s="106">
        <f t="shared" si="23"/>
        <v>11189.314999999999</v>
      </c>
      <c r="G38" s="113">
        <f t="shared" si="16"/>
        <v>7360.0649999999996</v>
      </c>
      <c r="H38" s="107">
        <f t="shared" si="24"/>
        <v>3829.25</v>
      </c>
      <c r="I38" s="106">
        <f t="shared" si="25"/>
        <v>15289.715</v>
      </c>
      <c r="J38" s="113">
        <f t="shared" si="17"/>
        <v>8163.3150000000005</v>
      </c>
      <c r="K38" s="107">
        <f t="shared" si="26"/>
        <v>7126.4</v>
      </c>
      <c r="M38" s="110" t="s">
        <v>121</v>
      </c>
      <c r="N38" s="106">
        <f t="shared" si="27"/>
        <v>7202.4240000000009</v>
      </c>
      <c r="O38" s="113">
        <f t="shared" si="18"/>
        <v>5034.9240000000009</v>
      </c>
      <c r="P38" s="107">
        <f t="shared" si="28"/>
        <v>2167.5</v>
      </c>
      <c r="Q38" s="106">
        <f t="shared" si="29"/>
        <v>9717.3019999999997</v>
      </c>
      <c r="R38" s="113">
        <f t="shared" si="19"/>
        <v>5888.0519999999997</v>
      </c>
      <c r="S38" s="107">
        <f t="shared" si="30"/>
        <v>3829.25</v>
      </c>
      <c r="T38" s="106">
        <f t="shared" si="31"/>
        <v>13657.052</v>
      </c>
      <c r="U38" s="113">
        <f t="shared" si="20"/>
        <v>6530.652000000001</v>
      </c>
      <c r="V38" s="107">
        <f t="shared" si="32"/>
        <v>7126.4</v>
      </c>
    </row>
    <row r="39" spans="2:22">
      <c r="B39" s="109" t="s">
        <v>122</v>
      </c>
      <c r="C39" s="106">
        <f t="shared" si="21"/>
        <v>12039.825000000001</v>
      </c>
      <c r="D39" s="113">
        <f t="shared" si="15"/>
        <v>9872.3250000000007</v>
      </c>
      <c r="E39" s="107">
        <f t="shared" si="22"/>
        <v>2167.5</v>
      </c>
      <c r="F39" s="106">
        <f t="shared" si="23"/>
        <v>16602.879999999997</v>
      </c>
      <c r="G39" s="113">
        <f t="shared" si="16"/>
        <v>11545.38</v>
      </c>
      <c r="H39" s="107">
        <f t="shared" si="24"/>
        <v>5057.5</v>
      </c>
      <c r="I39" s="106">
        <f t="shared" si="25"/>
        <v>22126.434999999998</v>
      </c>
      <c r="J39" s="113">
        <f t="shared" si="17"/>
        <v>12805.334999999999</v>
      </c>
      <c r="K39" s="107">
        <f t="shared" si="26"/>
        <v>9321.1</v>
      </c>
      <c r="M39" s="109" t="s">
        <v>122</v>
      </c>
      <c r="N39" s="106">
        <f t="shared" si="27"/>
        <v>10065.36</v>
      </c>
      <c r="O39" s="113">
        <f t="shared" si="18"/>
        <v>7897.86</v>
      </c>
      <c r="P39" s="107">
        <f t="shared" si="28"/>
        <v>2167.5</v>
      </c>
      <c r="Q39" s="106">
        <f t="shared" si="29"/>
        <v>14293.804</v>
      </c>
      <c r="R39" s="113">
        <f t="shared" si="19"/>
        <v>9236.3040000000001</v>
      </c>
      <c r="S39" s="107">
        <f t="shared" si="30"/>
        <v>5057.5</v>
      </c>
      <c r="T39" s="106">
        <f t="shared" si="31"/>
        <v>19565.368000000002</v>
      </c>
      <c r="U39" s="113">
        <f t="shared" si="20"/>
        <v>10244.268</v>
      </c>
      <c r="V39" s="107">
        <f t="shared" si="32"/>
        <v>9321.1</v>
      </c>
    </row>
    <row r="40" spans="2:22">
      <c r="B40" s="109" t="s">
        <v>123</v>
      </c>
      <c r="C40" s="106">
        <f t="shared" si="21"/>
        <v>16976.37</v>
      </c>
      <c r="D40" s="113">
        <f t="shared" si="15"/>
        <v>14808.869999999999</v>
      </c>
      <c r="E40" s="107">
        <f t="shared" si="22"/>
        <v>2167.5</v>
      </c>
      <c r="F40" s="106">
        <f t="shared" si="23"/>
        <v>22375.57</v>
      </c>
      <c r="G40" s="113">
        <f t="shared" si="16"/>
        <v>17318.07</v>
      </c>
      <c r="H40" s="107">
        <f t="shared" si="24"/>
        <v>5057.5</v>
      </c>
      <c r="I40" s="106">
        <f t="shared" si="25"/>
        <v>29274.17</v>
      </c>
      <c r="J40" s="113">
        <f t="shared" si="17"/>
        <v>19207.62</v>
      </c>
      <c r="K40" s="107">
        <f t="shared" si="26"/>
        <v>10066.549999999999</v>
      </c>
      <c r="M40" s="109" t="s">
        <v>123</v>
      </c>
      <c r="N40" s="106">
        <f t="shared" si="27"/>
        <v>14014.596000000001</v>
      </c>
      <c r="O40" s="113">
        <f t="shared" si="18"/>
        <v>11847.096000000001</v>
      </c>
      <c r="P40" s="107">
        <f t="shared" si="28"/>
        <v>2167.5</v>
      </c>
      <c r="Q40" s="106">
        <f t="shared" si="29"/>
        <v>18911.955999999998</v>
      </c>
      <c r="R40" s="113">
        <f t="shared" si="19"/>
        <v>13854.456</v>
      </c>
      <c r="S40" s="107">
        <f t="shared" si="30"/>
        <v>5057.5</v>
      </c>
      <c r="T40" s="106">
        <f t="shared" si="31"/>
        <v>25432.646000000001</v>
      </c>
      <c r="U40" s="113">
        <f t="shared" si="20"/>
        <v>15366.096</v>
      </c>
      <c r="V40" s="107">
        <f t="shared" si="32"/>
        <v>10066.549999999999</v>
      </c>
    </row>
    <row r="41" spans="2:22">
      <c r="B41" s="109" t="s">
        <v>124</v>
      </c>
      <c r="C41" s="106">
        <f t="shared" si="21"/>
        <v>21912.15</v>
      </c>
      <c r="D41" s="113">
        <f t="shared" si="15"/>
        <v>19744.650000000001</v>
      </c>
      <c r="E41" s="107">
        <f t="shared" si="22"/>
        <v>2167.5</v>
      </c>
      <c r="F41" s="106">
        <f t="shared" si="23"/>
        <v>28147.494999999999</v>
      </c>
      <c r="G41" s="113">
        <f t="shared" si="16"/>
        <v>23089.994999999999</v>
      </c>
      <c r="H41" s="107">
        <f t="shared" si="24"/>
        <v>5057.5</v>
      </c>
      <c r="I41" s="106">
        <f t="shared" si="25"/>
        <v>36139.619999999995</v>
      </c>
      <c r="J41" s="113">
        <f t="shared" si="17"/>
        <v>25610.67</v>
      </c>
      <c r="K41" s="107">
        <f t="shared" si="26"/>
        <v>10528.949999999999</v>
      </c>
      <c r="M41" s="109" t="s">
        <v>124</v>
      </c>
      <c r="N41" s="106">
        <f t="shared" si="27"/>
        <v>17963.22</v>
      </c>
      <c r="O41" s="113">
        <f t="shared" si="18"/>
        <v>15795.72</v>
      </c>
      <c r="P41" s="107">
        <f t="shared" si="28"/>
        <v>2167.5</v>
      </c>
      <c r="Q41" s="106">
        <f t="shared" si="29"/>
        <v>23529.496000000003</v>
      </c>
      <c r="R41" s="113">
        <f t="shared" si="19"/>
        <v>18471.996000000003</v>
      </c>
      <c r="S41" s="107">
        <f t="shared" si="30"/>
        <v>5057.5</v>
      </c>
      <c r="T41" s="106">
        <f t="shared" si="31"/>
        <v>31017.485999999997</v>
      </c>
      <c r="U41" s="113">
        <f t="shared" si="20"/>
        <v>20488.536</v>
      </c>
      <c r="V41" s="107">
        <f t="shared" si="32"/>
        <v>10528.949999999999</v>
      </c>
    </row>
    <row r="42" spans="2:22">
      <c r="B42" s="109" t="s">
        <v>125</v>
      </c>
      <c r="C42" s="106">
        <f t="shared" si="21"/>
        <v>29316.584999999999</v>
      </c>
      <c r="D42" s="113">
        <f t="shared" si="15"/>
        <v>27149.084999999999</v>
      </c>
      <c r="E42" s="107">
        <f t="shared" si="22"/>
        <v>2167.5</v>
      </c>
      <c r="F42" s="106">
        <f t="shared" si="23"/>
        <v>36806.53</v>
      </c>
      <c r="G42" s="113">
        <f t="shared" si="16"/>
        <v>31749.03</v>
      </c>
      <c r="H42" s="107">
        <f t="shared" si="24"/>
        <v>5057.5</v>
      </c>
      <c r="I42" s="106">
        <f t="shared" si="25"/>
        <v>45742.664999999994</v>
      </c>
      <c r="J42" s="113">
        <f t="shared" si="17"/>
        <v>35213.714999999997</v>
      </c>
      <c r="K42" s="107">
        <f t="shared" si="26"/>
        <v>10528.949999999999</v>
      </c>
      <c r="M42" s="109" t="s">
        <v>125</v>
      </c>
      <c r="N42" s="106">
        <f t="shared" si="27"/>
        <v>23886.768</v>
      </c>
      <c r="O42" s="113">
        <f t="shared" si="18"/>
        <v>21719.268</v>
      </c>
      <c r="P42" s="107">
        <f t="shared" si="28"/>
        <v>2167.5</v>
      </c>
      <c r="Q42" s="106">
        <f t="shared" si="29"/>
        <v>30456.724000000002</v>
      </c>
      <c r="R42" s="113">
        <f t="shared" si="19"/>
        <v>25399.224000000002</v>
      </c>
      <c r="S42" s="107">
        <f t="shared" si="30"/>
        <v>5057.5</v>
      </c>
      <c r="T42" s="106">
        <f t="shared" si="31"/>
        <v>38699.921999999999</v>
      </c>
      <c r="U42" s="113">
        <f t="shared" si="20"/>
        <v>28170.972000000002</v>
      </c>
      <c r="V42" s="107">
        <f t="shared" si="32"/>
        <v>10528.949999999999</v>
      </c>
    </row>
    <row r="44" spans="2:22">
      <c r="C44" s="108">
        <f>SUM(C50:C63)</f>
        <v>119784.78799999999</v>
      </c>
      <c r="D44" s="108">
        <f t="shared" ref="D44:K44" si="33">SUM(D50:D63)</f>
        <v>95830.937999999995</v>
      </c>
      <c r="E44" s="108">
        <f t="shared" si="33"/>
        <v>23953.85</v>
      </c>
      <c r="F44" s="108">
        <f t="shared" si="33"/>
        <v>157650.38399999999</v>
      </c>
      <c r="G44" s="108">
        <f t="shared" si="33"/>
        <v>112066.584</v>
      </c>
      <c r="H44" s="108">
        <f t="shared" si="33"/>
        <v>45583.8</v>
      </c>
      <c r="I44" s="108">
        <f t="shared" si="33"/>
        <v>210739.99</v>
      </c>
      <c r="J44" s="108">
        <f t="shared" si="33"/>
        <v>124296.69</v>
      </c>
      <c r="K44" s="108">
        <f t="shared" si="33"/>
        <v>86443.299999999988</v>
      </c>
      <c r="N44" s="108">
        <f>SUM(N50:N63)</f>
        <v>100618.6004</v>
      </c>
      <c r="O44" s="108">
        <f t="shared" ref="O44:V44" si="34">SUM(O50:O63)</f>
        <v>76664.75039999999</v>
      </c>
      <c r="P44" s="108">
        <f t="shared" si="34"/>
        <v>23953.85</v>
      </c>
      <c r="Q44" s="108">
        <f t="shared" si="34"/>
        <v>135237.06719999999</v>
      </c>
      <c r="R44" s="108">
        <f t="shared" si="34"/>
        <v>89653.267200000002</v>
      </c>
      <c r="S44" s="108">
        <f t="shared" si="34"/>
        <v>45583.8</v>
      </c>
      <c r="T44" s="108">
        <f t="shared" si="34"/>
        <v>185880.65200000003</v>
      </c>
      <c r="U44" s="108">
        <f t="shared" si="34"/>
        <v>99437.351999999999</v>
      </c>
      <c r="V44" s="108">
        <f t="shared" si="34"/>
        <v>86443.299999999988</v>
      </c>
    </row>
    <row r="45" spans="2:22">
      <c r="B45" s="135" t="s">
        <v>207</v>
      </c>
      <c r="C45" s="244" t="s">
        <v>3</v>
      </c>
      <c r="D45" s="244"/>
      <c r="E45" s="244"/>
      <c r="F45" s="244" t="s">
        <v>5</v>
      </c>
      <c r="G45" s="244"/>
      <c r="H45" s="244"/>
      <c r="I45" s="244" t="s">
        <v>6</v>
      </c>
      <c r="J45" s="244"/>
      <c r="K45" s="244"/>
      <c r="M45" s="135" t="s">
        <v>208</v>
      </c>
      <c r="N45" s="244" t="s">
        <v>3</v>
      </c>
      <c r="O45" s="244"/>
      <c r="P45" s="244"/>
      <c r="Q45" s="244" t="s">
        <v>5</v>
      </c>
      <c r="R45" s="244"/>
      <c r="S45" s="244"/>
      <c r="T45" s="244" t="s">
        <v>6</v>
      </c>
      <c r="U45" s="244"/>
      <c r="V45" s="244"/>
    </row>
    <row r="46" spans="2:22">
      <c r="B46" s="2"/>
      <c r="C46" s="2"/>
      <c r="D46" s="114">
        <f>Premium!$C$114</f>
        <v>0.16</v>
      </c>
      <c r="E46" s="2"/>
      <c r="F46" s="2"/>
      <c r="G46" s="114">
        <f>Premium!$D$114</f>
        <v>0.16</v>
      </c>
      <c r="H46" s="2"/>
      <c r="I46" s="2"/>
      <c r="J46" s="114">
        <f>Premium!$E$114</f>
        <v>0.16</v>
      </c>
      <c r="K46" s="2"/>
      <c r="L46" s="2"/>
      <c r="M46" s="2"/>
      <c r="N46" s="2"/>
      <c r="O46" s="114">
        <f>Premium!$C$114</f>
        <v>0.16</v>
      </c>
      <c r="P46" s="2"/>
      <c r="Q46" s="2"/>
      <c r="R46" s="114">
        <f>Premium!$D$114</f>
        <v>0.16</v>
      </c>
      <c r="S46" s="2"/>
      <c r="T46" s="2"/>
      <c r="U46" s="114">
        <f>Premium!$E$114</f>
        <v>0.16</v>
      </c>
      <c r="V46" s="2"/>
    </row>
    <row r="47" spans="2:22">
      <c r="B47" s="104" t="s">
        <v>21</v>
      </c>
      <c r="C47" s="238">
        <v>2500</v>
      </c>
      <c r="D47" s="239"/>
      <c r="E47" s="240"/>
      <c r="F47" s="238">
        <v>2500</v>
      </c>
      <c r="G47" s="239"/>
      <c r="H47" s="240"/>
      <c r="I47" s="238">
        <v>2500</v>
      </c>
      <c r="J47" s="239"/>
      <c r="K47" s="240"/>
      <c r="M47" s="104" t="s">
        <v>21</v>
      </c>
      <c r="N47" s="238">
        <v>2500</v>
      </c>
      <c r="O47" s="239"/>
      <c r="P47" s="240"/>
      <c r="Q47" s="238">
        <v>2500</v>
      </c>
      <c r="R47" s="239"/>
      <c r="S47" s="240"/>
      <c r="T47" s="238">
        <v>2500</v>
      </c>
      <c r="U47" s="239"/>
      <c r="V47" s="240"/>
    </row>
    <row r="48" spans="2:22">
      <c r="B48" s="104"/>
      <c r="C48" s="238" t="s">
        <v>136</v>
      </c>
      <c r="D48" s="239"/>
      <c r="E48" s="240"/>
      <c r="F48" s="238" t="s">
        <v>136</v>
      </c>
      <c r="G48" s="239"/>
      <c r="H48" s="240"/>
      <c r="I48" s="238" t="s">
        <v>136</v>
      </c>
      <c r="J48" s="239"/>
      <c r="K48" s="240"/>
      <c r="M48" s="104"/>
      <c r="N48" s="241" t="s">
        <v>137</v>
      </c>
      <c r="O48" s="242"/>
      <c r="P48" s="243"/>
      <c r="Q48" s="241" t="s">
        <v>137</v>
      </c>
      <c r="R48" s="242"/>
      <c r="S48" s="243"/>
      <c r="T48" s="241" t="s">
        <v>137</v>
      </c>
      <c r="U48" s="242"/>
      <c r="V48" s="243"/>
    </row>
    <row r="49" spans="2:22">
      <c r="B49" s="104"/>
      <c r="C49" s="105" t="s">
        <v>32</v>
      </c>
      <c r="D49" s="105" t="s">
        <v>138</v>
      </c>
      <c r="E49" s="105" t="s">
        <v>139</v>
      </c>
      <c r="F49" s="105" t="s">
        <v>32</v>
      </c>
      <c r="G49" s="105" t="s">
        <v>138</v>
      </c>
      <c r="H49" s="105" t="s">
        <v>139</v>
      </c>
      <c r="I49" s="105" t="s">
        <v>32</v>
      </c>
      <c r="J49" s="105" t="s">
        <v>138</v>
      </c>
      <c r="K49" s="105" t="s">
        <v>139</v>
      </c>
      <c r="M49" s="104"/>
      <c r="N49" s="105" t="s">
        <v>32</v>
      </c>
      <c r="O49" s="105" t="s">
        <v>138</v>
      </c>
      <c r="P49" s="105" t="s">
        <v>139</v>
      </c>
      <c r="Q49" s="105" t="s">
        <v>32</v>
      </c>
      <c r="R49" s="105" t="s">
        <v>138</v>
      </c>
      <c r="S49" s="105" t="s">
        <v>139</v>
      </c>
      <c r="T49" s="105" t="s">
        <v>32</v>
      </c>
      <c r="U49" s="105" t="s">
        <v>138</v>
      </c>
      <c r="V49" s="105" t="s">
        <v>139</v>
      </c>
    </row>
    <row r="50" spans="2:22">
      <c r="B50" s="109" t="s">
        <v>112</v>
      </c>
      <c r="C50" s="106">
        <f>SUM(D50:E50)</f>
        <v>2493.2539999999999</v>
      </c>
      <c r="D50" s="113">
        <f t="shared" ref="D50:D63" si="35">D8*(1-D$46)</f>
        <v>1382.3039999999999</v>
      </c>
      <c r="E50" s="107">
        <f>E8</f>
        <v>1110.95</v>
      </c>
      <c r="F50" s="106">
        <f>SUM(G50:H50)</f>
        <v>3278.2460000000001</v>
      </c>
      <c r="G50" s="113">
        <f t="shared" ref="G50:G63" si="36">G8*(1-G$46)</f>
        <v>1616.4959999999999</v>
      </c>
      <c r="H50" s="107">
        <f>H8</f>
        <v>1661.75</v>
      </c>
      <c r="I50" s="106">
        <f>SUM(J50:K50)</f>
        <v>4689.6539999999995</v>
      </c>
      <c r="J50" s="113">
        <f t="shared" ref="J50:J63" si="37">J8*(1-J$46)</f>
        <v>1792.8539999999998</v>
      </c>
      <c r="K50" s="107">
        <f>K8</f>
        <v>2896.7999999999997</v>
      </c>
      <c r="M50" s="109" t="s">
        <v>112</v>
      </c>
      <c r="N50" s="106">
        <f>SUM(O50:P50)</f>
        <v>2216.7932000000001</v>
      </c>
      <c r="O50" s="113">
        <f t="shared" ref="O50:O63" si="38">O8*(1-O$46)</f>
        <v>1105.8432</v>
      </c>
      <c r="P50" s="107">
        <f>P8</f>
        <v>1110.95</v>
      </c>
      <c r="Q50" s="106">
        <f>SUM(R50:S50)</f>
        <v>2954.9467999999997</v>
      </c>
      <c r="R50" s="113">
        <f t="shared" ref="R50:R63" si="39">R8*(1-R$46)</f>
        <v>1293.1967999999999</v>
      </c>
      <c r="S50" s="107">
        <f>S8</f>
        <v>1661.75</v>
      </c>
      <c r="T50" s="106">
        <f>SUM(U50:V50)</f>
        <v>4331.0831999999991</v>
      </c>
      <c r="U50" s="113">
        <f t="shared" ref="U50:U63" si="40">U8*(1-U$46)</f>
        <v>1434.2831999999999</v>
      </c>
      <c r="V50" s="107">
        <f>V8</f>
        <v>2896.7999999999997</v>
      </c>
    </row>
    <row r="51" spans="2:22">
      <c r="B51" s="109" t="s">
        <v>113</v>
      </c>
      <c r="C51" s="106">
        <f t="shared" ref="C51:C63" si="41">SUM(D51:E51)</f>
        <v>2291.1579999999999</v>
      </c>
      <c r="D51" s="113">
        <f t="shared" si="35"/>
        <v>1336.6079999999999</v>
      </c>
      <c r="E51" s="107">
        <f t="shared" ref="E51:E63" si="42">E9</f>
        <v>954.55</v>
      </c>
      <c r="F51" s="106">
        <f t="shared" ref="F51:F63" si="43">SUM(G51:H51)</f>
        <v>3177.9459999999999</v>
      </c>
      <c r="G51" s="113">
        <f t="shared" si="36"/>
        <v>1562.9459999999999</v>
      </c>
      <c r="H51" s="107">
        <f t="shared" ref="H51:H63" si="44">H9</f>
        <v>1615</v>
      </c>
      <c r="I51" s="106">
        <f t="shared" ref="I51:I63" si="45">SUM(J51:K51)</f>
        <v>4641.4419999999991</v>
      </c>
      <c r="J51" s="113">
        <f t="shared" si="37"/>
        <v>1733.5919999999996</v>
      </c>
      <c r="K51" s="107">
        <f t="shared" ref="K51:K63" si="46">K9</f>
        <v>2907.85</v>
      </c>
      <c r="M51" s="109" t="s">
        <v>113</v>
      </c>
      <c r="N51" s="106">
        <f t="shared" ref="N51:N63" si="47">SUM(O51:P51)</f>
        <v>2023.8363999999999</v>
      </c>
      <c r="O51" s="113">
        <f t="shared" si="38"/>
        <v>1069.2864</v>
      </c>
      <c r="P51" s="107">
        <f t="shared" ref="P51:P63" si="48">P9</f>
        <v>954.55</v>
      </c>
      <c r="Q51" s="106">
        <f t="shared" ref="Q51:Q63" si="49">SUM(R51:S51)</f>
        <v>2865.3568</v>
      </c>
      <c r="R51" s="113">
        <f t="shared" si="39"/>
        <v>1250.3568</v>
      </c>
      <c r="S51" s="107">
        <f t="shared" ref="S51:S63" si="50">S9</f>
        <v>1615</v>
      </c>
      <c r="T51" s="106">
        <f t="shared" ref="T51:T63" si="51">SUM(U51:V51)</f>
        <v>4294.7235999999994</v>
      </c>
      <c r="U51" s="113">
        <f t="shared" si="40"/>
        <v>1386.8735999999999</v>
      </c>
      <c r="V51" s="107">
        <f t="shared" ref="V51:V63" si="52">V9</f>
        <v>2907.85</v>
      </c>
    </row>
    <row r="52" spans="2:22">
      <c r="B52" s="109" t="s">
        <v>114</v>
      </c>
      <c r="C52" s="106">
        <f t="shared" si="41"/>
        <v>2648.6679999999997</v>
      </c>
      <c r="D52" s="113">
        <f t="shared" si="35"/>
        <v>1543.6679999999999</v>
      </c>
      <c r="E52" s="107">
        <f t="shared" si="42"/>
        <v>1105</v>
      </c>
      <c r="F52" s="106">
        <f t="shared" si="43"/>
        <v>3655.442</v>
      </c>
      <c r="G52" s="113">
        <f t="shared" si="36"/>
        <v>1804.9919999999997</v>
      </c>
      <c r="H52" s="107">
        <f t="shared" si="44"/>
        <v>1850.45</v>
      </c>
      <c r="I52" s="106">
        <f t="shared" si="45"/>
        <v>5462.4059999999999</v>
      </c>
      <c r="J52" s="113">
        <f t="shared" si="37"/>
        <v>2002.056</v>
      </c>
      <c r="K52" s="107">
        <f t="shared" si="46"/>
        <v>3460.35</v>
      </c>
      <c r="M52" s="109" t="s">
        <v>114</v>
      </c>
      <c r="N52" s="106">
        <f t="shared" si="47"/>
        <v>2339.9344000000001</v>
      </c>
      <c r="O52" s="113">
        <f t="shared" si="38"/>
        <v>1234.9344000000001</v>
      </c>
      <c r="P52" s="107">
        <f t="shared" si="48"/>
        <v>1105</v>
      </c>
      <c r="Q52" s="106">
        <f t="shared" si="49"/>
        <v>3294.4436000000001</v>
      </c>
      <c r="R52" s="113">
        <f t="shared" si="39"/>
        <v>1443.9936</v>
      </c>
      <c r="S52" s="107">
        <f t="shared" si="50"/>
        <v>1850.45</v>
      </c>
      <c r="T52" s="106">
        <f t="shared" si="51"/>
        <v>5061.9948000000004</v>
      </c>
      <c r="U52" s="113">
        <f t="shared" si="40"/>
        <v>1601.6448000000003</v>
      </c>
      <c r="V52" s="107">
        <f t="shared" si="52"/>
        <v>3460.35</v>
      </c>
    </row>
    <row r="53" spans="2:22">
      <c r="B53" s="109" t="s">
        <v>115</v>
      </c>
      <c r="C53" s="106">
        <f t="shared" si="41"/>
        <v>3267.5019999999995</v>
      </c>
      <c r="D53" s="113">
        <f t="shared" si="35"/>
        <v>1958.5019999999997</v>
      </c>
      <c r="E53" s="107">
        <f t="shared" si="42"/>
        <v>1309</v>
      </c>
      <c r="F53" s="106">
        <f t="shared" si="43"/>
        <v>4447.9480000000003</v>
      </c>
      <c r="G53" s="113">
        <f t="shared" si="36"/>
        <v>2289.7979999999998</v>
      </c>
      <c r="H53" s="107">
        <f t="shared" si="44"/>
        <v>2158.15</v>
      </c>
      <c r="I53" s="106">
        <f t="shared" si="45"/>
        <v>6465.848</v>
      </c>
      <c r="J53" s="113">
        <f t="shared" si="37"/>
        <v>2539.6979999999999</v>
      </c>
      <c r="K53" s="107">
        <f t="shared" si="46"/>
        <v>3926.15</v>
      </c>
      <c r="M53" s="109" t="s">
        <v>115</v>
      </c>
      <c r="N53" s="106">
        <f t="shared" si="47"/>
        <v>2875.8015999999998</v>
      </c>
      <c r="O53" s="113">
        <f t="shared" si="38"/>
        <v>1566.8015999999998</v>
      </c>
      <c r="P53" s="107">
        <f t="shared" si="48"/>
        <v>1309</v>
      </c>
      <c r="Q53" s="106">
        <f t="shared" si="49"/>
        <v>3989.9883999999997</v>
      </c>
      <c r="R53" s="113">
        <f t="shared" si="39"/>
        <v>1831.8383999999996</v>
      </c>
      <c r="S53" s="107">
        <f t="shared" si="50"/>
        <v>2158.15</v>
      </c>
      <c r="T53" s="106">
        <f t="shared" si="51"/>
        <v>5957.9084000000003</v>
      </c>
      <c r="U53" s="113">
        <f t="shared" si="40"/>
        <v>2031.7583999999997</v>
      </c>
      <c r="V53" s="107">
        <f t="shared" si="52"/>
        <v>3926.15</v>
      </c>
    </row>
    <row r="54" spans="2:22">
      <c r="B54" s="109" t="s">
        <v>116</v>
      </c>
      <c r="C54" s="106">
        <f t="shared" si="41"/>
        <v>3667.4780000000001</v>
      </c>
      <c r="D54" s="113">
        <f t="shared" si="35"/>
        <v>2304.078</v>
      </c>
      <c r="E54" s="107">
        <f t="shared" si="42"/>
        <v>1363.3999999999999</v>
      </c>
      <c r="F54" s="106">
        <f t="shared" si="43"/>
        <v>4896.271999999999</v>
      </c>
      <c r="G54" s="113">
        <f t="shared" si="36"/>
        <v>2693.9219999999996</v>
      </c>
      <c r="H54" s="107">
        <f t="shared" si="44"/>
        <v>2202.35</v>
      </c>
      <c r="I54" s="106">
        <f t="shared" si="45"/>
        <v>6986.49</v>
      </c>
      <c r="J54" s="113">
        <f t="shared" si="37"/>
        <v>2988.0899999999997</v>
      </c>
      <c r="K54" s="107">
        <f t="shared" si="46"/>
        <v>3998.4</v>
      </c>
      <c r="M54" s="109" t="s">
        <v>116</v>
      </c>
      <c r="N54" s="106">
        <f t="shared" si="47"/>
        <v>3206.6624000000002</v>
      </c>
      <c r="O54" s="113">
        <f t="shared" si="38"/>
        <v>1843.2624000000001</v>
      </c>
      <c r="P54" s="107">
        <f t="shared" si="48"/>
        <v>1363.3999999999999</v>
      </c>
      <c r="Q54" s="106">
        <f t="shared" si="49"/>
        <v>4357.4876000000004</v>
      </c>
      <c r="R54" s="113">
        <f t="shared" si="39"/>
        <v>2155.1376</v>
      </c>
      <c r="S54" s="107">
        <f t="shared" si="50"/>
        <v>2202.35</v>
      </c>
      <c r="T54" s="106">
        <f t="shared" si="51"/>
        <v>6388.8720000000003</v>
      </c>
      <c r="U54" s="113">
        <f t="shared" si="40"/>
        <v>2390.4720000000002</v>
      </c>
      <c r="V54" s="107">
        <f t="shared" si="52"/>
        <v>3998.4</v>
      </c>
    </row>
    <row r="55" spans="2:22">
      <c r="B55" s="110" t="s">
        <v>117</v>
      </c>
      <c r="C55" s="106">
        <f t="shared" si="41"/>
        <v>4088.1939999999995</v>
      </c>
      <c r="D55" s="113">
        <f t="shared" si="35"/>
        <v>2603.2439999999997</v>
      </c>
      <c r="E55" s="107">
        <f t="shared" si="42"/>
        <v>1484.95</v>
      </c>
      <c r="F55" s="106">
        <f t="shared" si="43"/>
        <v>5469.5460000000003</v>
      </c>
      <c r="G55" s="113">
        <f t="shared" si="36"/>
        <v>3044.4960000000001</v>
      </c>
      <c r="H55" s="107">
        <f t="shared" si="44"/>
        <v>2425.0499999999997</v>
      </c>
      <c r="I55" s="106">
        <f t="shared" si="45"/>
        <v>7856.0059999999994</v>
      </c>
      <c r="J55" s="113">
        <f t="shared" si="37"/>
        <v>3376.5059999999999</v>
      </c>
      <c r="K55" s="107">
        <f t="shared" si="46"/>
        <v>4479.5</v>
      </c>
      <c r="M55" s="110" t="s">
        <v>117</v>
      </c>
      <c r="N55" s="106">
        <f t="shared" si="47"/>
        <v>3567.5452000000005</v>
      </c>
      <c r="O55" s="113">
        <f t="shared" si="38"/>
        <v>2082.5952000000002</v>
      </c>
      <c r="P55" s="107">
        <f t="shared" si="48"/>
        <v>1484.95</v>
      </c>
      <c r="Q55" s="106">
        <f t="shared" si="49"/>
        <v>4860.6468000000004</v>
      </c>
      <c r="R55" s="113">
        <f t="shared" si="39"/>
        <v>2435.5968000000003</v>
      </c>
      <c r="S55" s="107">
        <f t="shared" si="50"/>
        <v>2425.0499999999997</v>
      </c>
      <c r="T55" s="106">
        <f t="shared" si="51"/>
        <v>7180.7047999999995</v>
      </c>
      <c r="U55" s="113">
        <f t="shared" si="40"/>
        <v>2701.2048</v>
      </c>
      <c r="V55" s="107">
        <f t="shared" si="52"/>
        <v>4479.5</v>
      </c>
    </row>
    <row r="56" spans="2:22">
      <c r="B56" s="109" t="s">
        <v>118</v>
      </c>
      <c r="C56" s="106">
        <f t="shared" si="41"/>
        <v>4817.63</v>
      </c>
      <c r="D56" s="113">
        <f t="shared" si="35"/>
        <v>3155.88</v>
      </c>
      <c r="E56" s="107">
        <f t="shared" si="42"/>
        <v>1661.75</v>
      </c>
      <c r="F56" s="106">
        <f t="shared" si="43"/>
        <v>6440.4159999999993</v>
      </c>
      <c r="G56" s="113">
        <f t="shared" si="36"/>
        <v>3690.6659999999997</v>
      </c>
      <c r="H56" s="107">
        <f t="shared" si="44"/>
        <v>2749.75</v>
      </c>
      <c r="I56" s="106">
        <f t="shared" si="45"/>
        <v>9042.0619999999999</v>
      </c>
      <c r="J56" s="113">
        <f t="shared" si="37"/>
        <v>4093.3620000000001</v>
      </c>
      <c r="K56" s="107">
        <f t="shared" si="46"/>
        <v>4948.7</v>
      </c>
      <c r="M56" s="109" t="s">
        <v>118</v>
      </c>
      <c r="N56" s="106">
        <f t="shared" si="47"/>
        <v>4186.4539999999997</v>
      </c>
      <c r="O56" s="113">
        <f t="shared" si="38"/>
        <v>2524.7040000000002</v>
      </c>
      <c r="P56" s="107">
        <f t="shared" si="48"/>
        <v>1661.75</v>
      </c>
      <c r="Q56" s="106">
        <f t="shared" si="49"/>
        <v>5702.2828</v>
      </c>
      <c r="R56" s="113">
        <f t="shared" si="39"/>
        <v>2952.5328</v>
      </c>
      <c r="S56" s="107">
        <f t="shared" si="50"/>
        <v>2749.75</v>
      </c>
      <c r="T56" s="106">
        <f t="shared" si="51"/>
        <v>8223.3896000000004</v>
      </c>
      <c r="U56" s="113">
        <f t="shared" si="40"/>
        <v>3274.6896000000002</v>
      </c>
      <c r="V56" s="107">
        <f t="shared" si="52"/>
        <v>4948.7</v>
      </c>
    </row>
    <row r="57" spans="2:22">
      <c r="B57" s="109" t="s">
        <v>119</v>
      </c>
      <c r="C57" s="106">
        <f t="shared" si="41"/>
        <v>5875.54</v>
      </c>
      <c r="D57" s="113">
        <f t="shared" si="35"/>
        <v>3916.29</v>
      </c>
      <c r="E57" s="107">
        <f t="shared" si="42"/>
        <v>1959.25</v>
      </c>
      <c r="F57" s="106">
        <f t="shared" si="43"/>
        <v>7704.1959999999999</v>
      </c>
      <c r="G57" s="113">
        <f t="shared" si="36"/>
        <v>4579.5959999999995</v>
      </c>
      <c r="H57" s="107">
        <f t="shared" si="44"/>
        <v>3124.6</v>
      </c>
      <c r="I57" s="106">
        <f t="shared" si="45"/>
        <v>10678.346</v>
      </c>
      <c r="J57" s="113">
        <f t="shared" si="37"/>
        <v>5079.3959999999997</v>
      </c>
      <c r="K57" s="107">
        <f t="shared" si="46"/>
        <v>5598.95</v>
      </c>
      <c r="M57" s="109" t="s">
        <v>119</v>
      </c>
      <c r="N57" s="106">
        <f t="shared" si="47"/>
        <v>5092.2820000000002</v>
      </c>
      <c r="O57" s="113">
        <f t="shared" si="38"/>
        <v>3133.0320000000002</v>
      </c>
      <c r="P57" s="107">
        <f t="shared" si="48"/>
        <v>1959.25</v>
      </c>
      <c r="Q57" s="106">
        <f t="shared" si="49"/>
        <v>6788.2767999999996</v>
      </c>
      <c r="R57" s="113">
        <f t="shared" si="39"/>
        <v>3663.6767999999993</v>
      </c>
      <c r="S57" s="107">
        <f t="shared" si="50"/>
        <v>3124.6</v>
      </c>
      <c r="T57" s="106">
        <f t="shared" si="51"/>
        <v>9662.4667999999983</v>
      </c>
      <c r="U57" s="113">
        <f t="shared" si="40"/>
        <v>4063.5167999999994</v>
      </c>
      <c r="V57" s="107">
        <f t="shared" si="52"/>
        <v>5598.95</v>
      </c>
    </row>
    <row r="58" spans="2:22">
      <c r="B58" s="109" t="s">
        <v>120</v>
      </c>
      <c r="C58" s="106">
        <f t="shared" si="41"/>
        <v>7120.518</v>
      </c>
      <c r="D58" s="113">
        <f t="shared" si="35"/>
        <v>4953.018</v>
      </c>
      <c r="E58" s="107">
        <f t="shared" si="42"/>
        <v>2167.5</v>
      </c>
      <c r="F58" s="106">
        <f t="shared" si="43"/>
        <v>9529.4179999999997</v>
      </c>
      <c r="G58" s="113">
        <f t="shared" si="36"/>
        <v>5791.9679999999998</v>
      </c>
      <c r="H58" s="107">
        <f t="shared" si="44"/>
        <v>3737.45</v>
      </c>
      <c r="I58" s="106">
        <f t="shared" si="45"/>
        <v>13078.507999999998</v>
      </c>
      <c r="J58" s="113">
        <f t="shared" si="37"/>
        <v>6423.8579999999993</v>
      </c>
      <c r="K58" s="107">
        <f t="shared" si="46"/>
        <v>6654.65</v>
      </c>
      <c r="M58" s="109" t="s">
        <v>120</v>
      </c>
      <c r="N58" s="106">
        <f t="shared" si="47"/>
        <v>6129.9143999999997</v>
      </c>
      <c r="O58" s="113">
        <f t="shared" si="38"/>
        <v>3962.4143999999997</v>
      </c>
      <c r="P58" s="107">
        <f t="shared" si="48"/>
        <v>2167.5</v>
      </c>
      <c r="Q58" s="106">
        <f t="shared" si="49"/>
        <v>8371.0243999999984</v>
      </c>
      <c r="R58" s="113">
        <f t="shared" si="39"/>
        <v>4633.5743999999995</v>
      </c>
      <c r="S58" s="107">
        <f t="shared" si="50"/>
        <v>3737.45</v>
      </c>
      <c r="T58" s="106">
        <f t="shared" si="51"/>
        <v>11793.7364</v>
      </c>
      <c r="U58" s="113">
        <f t="shared" si="40"/>
        <v>5139.0864000000001</v>
      </c>
      <c r="V58" s="107">
        <f t="shared" si="52"/>
        <v>6654.65</v>
      </c>
    </row>
    <row r="59" spans="2:22">
      <c r="B59" s="110" t="s">
        <v>121</v>
      </c>
      <c r="C59" s="106">
        <f t="shared" si="41"/>
        <v>8041.5779999999995</v>
      </c>
      <c r="D59" s="113">
        <f t="shared" si="35"/>
        <v>5874.0779999999995</v>
      </c>
      <c r="E59" s="107">
        <f t="shared" si="42"/>
        <v>2167.5</v>
      </c>
      <c r="F59" s="106">
        <f t="shared" si="43"/>
        <v>10698.644</v>
      </c>
      <c r="G59" s="113">
        <f t="shared" si="36"/>
        <v>6869.3939999999993</v>
      </c>
      <c r="H59" s="107">
        <f t="shared" si="44"/>
        <v>3829.25</v>
      </c>
      <c r="I59" s="106">
        <f t="shared" si="45"/>
        <v>14745.493999999999</v>
      </c>
      <c r="J59" s="113">
        <f t="shared" si="37"/>
        <v>7619.0940000000001</v>
      </c>
      <c r="K59" s="107">
        <f t="shared" si="46"/>
        <v>7126.4</v>
      </c>
      <c r="M59" s="110" t="s">
        <v>121</v>
      </c>
      <c r="N59" s="106">
        <f t="shared" si="47"/>
        <v>6866.7624000000005</v>
      </c>
      <c r="O59" s="113">
        <f t="shared" si="38"/>
        <v>4699.2624000000005</v>
      </c>
      <c r="P59" s="107">
        <f t="shared" si="48"/>
        <v>2167.5</v>
      </c>
      <c r="Q59" s="106">
        <f t="shared" si="49"/>
        <v>9324.7651999999998</v>
      </c>
      <c r="R59" s="113">
        <f t="shared" si="39"/>
        <v>5495.5151999999998</v>
      </c>
      <c r="S59" s="107">
        <f t="shared" si="50"/>
        <v>3829.25</v>
      </c>
      <c r="T59" s="106">
        <f t="shared" si="51"/>
        <v>13221.6752</v>
      </c>
      <c r="U59" s="113">
        <f t="shared" si="40"/>
        <v>6095.2752</v>
      </c>
      <c r="V59" s="107">
        <f t="shared" si="52"/>
        <v>7126.4</v>
      </c>
    </row>
    <row r="60" spans="2:22">
      <c r="B60" s="109" t="s">
        <v>122</v>
      </c>
      <c r="C60" s="106">
        <f t="shared" si="41"/>
        <v>11381.67</v>
      </c>
      <c r="D60" s="113">
        <f t="shared" si="35"/>
        <v>9214.17</v>
      </c>
      <c r="E60" s="107">
        <f t="shared" si="42"/>
        <v>2167.5</v>
      </c>
      <c r="F60" s="106">
        <f t="shared" si="43"/>
        <v>15833.187999999998</v>
      </c>
      <c r="G60" s="113">
        <f t="shared" si="36"/>
        <v>10775.687999999998</v>
      </c>
      <c r="H60" s="107">
        <f t="shared" si="44"/>
        <v>5057.5</v>
      </c>
      <c r="I60" s="106">
        <f t="shared" si="45"/>
        <v>21272.745999999999</v>
      </c>
      <c r="J60" s="113">
        <f t="shared" si="37"/>
        <v>11951.645999999999</v>
      </c>
      <c r="K60" s="107">
        <f t="shared" si="46"/>
        <v>9321.1</v>
      </c>
      <c r="M60" s="109" t="s">
        <v>122</v>
      </c>
      <c r="N60" s="106">
        <f t="shared" si="47"/>
        <v>9538.8359999999993</v>
      </c>
      <c r="O60" s="113">
        <f t="shared" si="38"/>
        <v>7371.3359999999993</v>
      </c>
      <c r="P60" s="107">
        <f t="shared" si="48"/>
        <v>2167.5</v>
      </c>
      <c r="Q60" s="106">
        <f t="shared" si="49"/>
        <v>13678.0504</v>
      </c>
      <c r="R60" s="113">
        <f t="shared" si="39"/>
        <v>8620.5504000000001</v>
      </c>
      <c r="S60" s="107">
        <f t="shared" si="50"/>
        <v>5057.5</v>
      </c>
      <c r="T60" s="106">
        <f t="shared" si="51"/>
        <v>18882.416799999999</v>
      </c>
      <c r="U60" s="113">
        <f t="shared" si="40"/>
        <v>9561.3168000000005</v>
      </c>
      <c r="V60" s="107">
        <f t="shared" si="52"/>
        <v>9321.1</v>
      </c>
    </row>
    <row r="61" spans="2:22">
      <c r="B61" s="109" t="s">
        <v>123</v>
      </c>
      <c r="C61" s="106">
        <f t="shared" si="41"/>
        <v>15989.111999999999</v>
      </c>
      <c r="D61" s="113">
        <f t="shared" si="35"/>
        <v>13821.611999999999</v>
      </c>
      <c r="E61" s="107">
        <f t="shared" si="42"/>
        <v>2167.5</v>
      </c>
      <c r="F61" s="106">
        <f t="shared" si="43"/>
        <v>21221.031999999999</v>
      </c>
      <c r="G61" s="113">
        <f t="shared" si="36"/>
        <v>16163.531999999999</v>
      </c>
      <c r="H61" s="107">
        <f t="shared" si="44"/>
        <v>5057.5</v>
      </c>
      <c r="I61" s="106">
        <f t="shared" si="45"/>
        <v>27993.661999999997</v>
      </c>
      <c r="J61" s="113">
        <f t="shared" si="37"/>
        <v>17927.111999999997</v>
      </c>
      <c r="K61" s="107">
        <f t="shared" si="46"/>
        <v>10066.549999999999</v>
      </c>
      <c r="M61" s="109" t="s">
        <v>123</v>
      </c>
      <c r="N61" s="106">
        <f t="shared" si="47"/>
        <v>13224.7896</v>
      </c>
      <c r="O61" s="113">
        <f t="shared" si="38"/>
        <v>11057.2896</v>
      </c>
      <c r="P61" s="107">
        <f t="shared" si="48"/>
        <v>2167.5</v>
      </c>
      <c r="Q61" s="106">
        <f t="shared" si="49"/>
        <v>17988.3256</v>
      </c>
      <c r="R61" s="113">
        <f t="shared" si="39"/>
        <v>12930.8256</v>
      </c>
      <c r="S61" s="107">
        <f t="shared" si="50"/>
        <v>5057.5</v>
      </c>
      <c r="T61" s="106">
        <f t="shared" si="51"/>
        <v>24408.239599999997</v>
      </c>
      <c r="U61" s="113">
        <f t="shared" si="40"/>
        <v>14341.689599999998</v>
      </c>
      <c r="V61" s="107">
        <f t="shared" si="52"/>
        <v>10066.549999999999</v>
      </c>
    </row>
    <row r="62" spans="2:22">
      <c r="B62" s="109" t="s">
        <v>124</v>
      </c>
      <c r="C62" s="106">
        <f t="shared" si="41"/>
        <v>20595.84</v>
      </c>
      <c r="D62" s="113">
        <f t="shared" si="35"/>
        <v>18428.34</v>
      </c>
      <c r="E62" s="107">
        <f t="shared" si="42"/>
        <v>2167.5</v>
      </c>
      <c r="F62" s="106">
        <f t="shared" si="43"/>
        <v>26608.162</v>
      </c>
      <c r="G62" s="113">
        <f t="shared" si="36"/>
        <v>21550.662</v>
      </c>
      <c r="H62" s="107">
        <f t="shared" si="44"/>
        <v>5057.5</v>
      </c>
      <c r="I62" s="106">
        <f t="shared" si="45"/>
        <v>34432.241999999998</v>
      </c>
      <c r="J62" s="113">
        <f t="shared" si="37"/>
        <v>23903.291999999998</v>
      </c>
      <c r="K62" s="107">
        <f t="shared" si="46"/>
        <v>10528.949999999999</v>
      </c>
      <c r="M62" s="109" t="s">
        <v>124</v>
      </c>
      <c r="N62" s="106">
        <f t="shared" si="47"/>
        <v>16910.171999999999</v>
      </c>
      <c r="O62" s="113">
        <f t="shared" si="38"/>
        <v>14742.671999999999</v>
      </c>
      <c r="P62" s="107">
        <f t="shared" si="48"/>
        <v>2167.5</v>
      </c>
      <c r="Q62" s="106">
        <f t="shared" si="49"/>
        <v>22298.029600000002</v>
      </c>
      <c r="R62" s="113">
        <f t="shared" si="39"/>
        <v>17240.529600000002</v>
      </c>
      <c r="S62" s="107">
        <f t="shared" si="50"/>
        <v>5057.5</v>
      </c>
      <c r="T62" s="106">
        <f t="shared" si="51"/>
        <v>29651.583599999998</v>
      </c>
      <c r="U62" s="113">
        <f t="shared" si="40"/>
        <v>19122.633600000001</v>
      </c>
      <c r="V62" s="107">
        <f t="shared" si="52"/>
        <v>10528.949999999999</v>
      </c>
    </row>
    <row r="63" spans="2:22">
      <c r="B63" s="109" t="s">
        <v>125</v>
      </c>
      <c r="C63" s="106">
        <f t="shared" si="41"/>
        <v>27506.645999999997</v>
      </c>
      <c r="D63" s="113">
        <f t="shared" si="35"/>
        <v>25339.145999999997</v>
      </c>
      <c r="E63" s="107">
        <f t="shared" si="42"/>
        <v>2167.5</v>
      </c>
      <c r="F63" s="106">
        <f t="shared" si="43"/>
        <v>34689.928</v>
      </c>
      <c r="G63" s="113">
        <f t="shared" si="36"/>
        <v>29632.427999999996</v>
      </c>
      <c r="H63" s="107">
        <f t="shared" si="44"/>
        <v>5057.5</v>
      </c>
      <c r="I63" s="106">
        <f t="shared" si="45"/>
        <v>43395.083999999995</v>
      </c>
      <c r="J63" s="113">
        <f t="shared" si="37"/>
        <v>32866.133999999998</v>
      </c>
      <c r="K63" s="107">
        <f t="shared" si="46"/>
        <v>10528.949999999999</v>
      </c>
      <c r="M63" s="109" t="s">
        <v>125</v>
      </c>
      <c r="N63" s="106">
        <f t="shared" si="47"/>
        <v>22438.816800000001</v>
      </c>
      <c r="O63" s="113">
        <f t="shared" si="38"/>
        <v>20271.316800000001</v>
      </c>
      <c r="P63" s="107">
        <f t="shared" si="48"/>
        <v>2167.5</v>
      </c>
      <c r="Q63" s="106">
        <f t="shared" si="49"/>
        <v>28763.4424</v>
      </c>
      <c r="R63" s="113">
        <f t="shared" si="39"/>
        <v>23705.9424</v>
      </c>
      <c r="S63" s="107">
        <f t="shared" si="50"/>
        <v>5057.5</v>
      </c>
      <c r="T63" s="106">
        <f t="shared" si="51"/>
        <v>36821.857199999999</v>
      </c>
      <c r="U63" s="113">
        <f t="shared" si="40"/>
        <v>26292.907200000001</v>
      </c>
      <c r="V63" s="107">
        <f t="shared" si="52"/>
        <v>10528.949999999999</v>
      </c>
    </row>
    <row r="65" spans="2:22">
      <c r="C65" s="108">
        <f>SUM(C71:C84)</f>
        <v>109517.1875</v>
      </c>
      <c r="D65" s="108">
        <f t="shared" ref="D65:K65" si="53">SUM(D71:D84)</f>
        <v>85563.337499999994</v>
      </c>
      <c r="E65" s="108">
        <f t="shared" si="53"/>
        <v>23953.85</v>
      </c>
      <c r="F65" s="108">
        <f t="shared" si="53"/>
        <v>138972.62</v>
      </c>
      <c r="G65" s="108">
        <f t="shared" si="53"/>
        <v>93388.819999999978</v>
      </c>
      <c r="H65" s="108">
        <f t="shared" si="53"/>
        <v>45583.8</v>
      </c>
      <c r="I65" s="108">
        <f t="shared" si="53"/>
        <v>190023.87499999997</v>
      </c>
      <c r="J65" s="108">
        <f t="shared" si="53"/>
        <v>103580.575</v>
      </c>
      <c r="K65" s="108">
        <f t="shared" si="53"/>
        <v>86443.299999999988</v>
      </c>
      <c r="N65" s="108">
        <f>SUM(N71:N84)</f>
        <v>92404.52</v>
      </c>
      <c r="O65" s="108">
        <f t="shared" ref="O65:V65" si="54">SUM(O71:O84)</f>
        <v>68450.67</v>
      </c>
      <c r="P65" s="108">
        <f t="shared" si="54"/>
        <v>23953.85</v>
      </c>
      <c r="Q65" s="108">
        <f t="shared" si="54"/>
        <v>120294.856</v>
      </c>
      <c r="R65" s="108">
        <f t="shared" si="54"/>
        <v>74711.055999999997</v>
      </c>
      <c r="S65" s="108">
        <f t="shared" si="54"/>
        <v>45583.8</v>
      </c>
      <c r="T65" s="108">
        <f t="shared" si="54"/>
        <v>169307.76</v>
      </c>
      <c r="U65" s="108">
        <f t="shared" si="54"/>
        <v>82864.459999999992</v>
      </c>
      <c r="V65" s="108">
        <f t="shared" si="54"/>
        <v>86443.299999999988</v>
      </c>
    </row>
    <row r="66" spans="2:22">
      <c r="B66" s="135" t="s">
        <v>209</v>
      </c>
      <c r="C66" s="244" t="s">
        <v>3</v>
      </c>
      <c r="D66" s="244"/>
      <c r="E66" s="244"/>
      <c r="F66" s="244" t="s">
        <v>5</v>
      </c>
      <c r="G66" s="244"/>
      <c r="H66" s="244"/>
      <c r="I66" s="244" t="s">
        <v>6</v>
      </c>
      <c r="J66" s="244"/>
      <c r="K66" s="244"/>
      <c r="M66" s="135" t="s">
        <v>210</v>
      </c>
      <c r="N66" s="244" t="s">
        <v>3</v>
      </c>
      <c r="O66" s="244"/>
      <c r="P66" s="244"/>
      <c r="Q66" s="244" t="s">
        <v>5</v>
      </c>
      <c r="R66" s="244"/>
      <c r="S66" s="244"/>
      <c r="T66" s="244" t="s">
        <v>6</v>
      </c>
      <c r="U66" s="244"/>
      <c r="V66" s="244"/>
    </row>
    <row r="67" spans="2:22">
      <c r="B67" s="2"/>
      <c r="C67" s="2"/>
      <c r="D67" s="114">
        <f>Premium!$C$115</f>
        <v>0.25</v>
      </c>
      <c r="E67" s="2"/>
      <c r="F67" s="2"/>
      <c r="G67" s="114">
        <f>Premium!$D$115</f>
        <v>0.3</v>
      </c>
      <c r="H67" s="2"/>
      <c r="I67" s="2"/>
      <c r="J67" s="114">
        <f>Premium!$E$115</f>
        <v>0.3</v>
      </c>
      <c r="K67" s="2"/>
      <c r="L67" s="2"/>
      <c r="M67" s="2"/>
      <c r="N67" s="2"/>
      <c r="O67" s="114">
        <f>Premium!$C$115</f>
        <v>0.25</v>
      </c>
      <c r="P67" s="2"/>
      <c r="Q67" s="2"/>
      <c r="R67" s="114">
        <f>Premium!$D$115</f>
        <v>0.3</v>
      </c>
      <c r="S67" s="2"/>
      <c r="T67" s="2"/>
      <c r="U67" s="114">
        <f>Premium!$E$115</f>
        <v>0.3</v>
      </c>
      <c r="V67" s="2"/>
    </row>
    <row r="68" spans="2:22">
      <c r="B68" s="104" t="s">
        <v>21</v>
      </c>
      <c r="C68" s="238">
        <v>5000</v>
      </c>
      <c r="D68" s="239"/>
      <c r="E68" s="240"/>
      <c r="F68" s="238">
        <v>5000</v>
      </c>
      <c r="G68" s="239"/>
      <c r="H68" s="240"/>
      <c r="I68" s="238">
        <v>5000</v>
      </c>
      <c r="J68" s="239"/>
      <c r="K68" s="240"/>
      <c r="M68" s="104" t="s">
        <v>21</v>
      </c>
      <c r="N68" s="238">
        <v>5000</v>
      </c>
      <c r="O68" s="239"/>
      <c r="P68" s="240"/>
      <c r="Q68" s="238">
        <v>5000</v>
      </c>
      <c r="R68" s="239"/>
      <c r="S68" s="240"/>
      <c r="T68" s="238">
        <v>5000</v>
      </c>
      <c r="U68" s="239"/>
      <c r="V68" s="240"/>
    </row>
    <row r="69" spans="2:22">
      <c r="B69" s="104"/>
      <c r="C69" s="238" t="s">
        <v>136</v>
      </c>
      <c r="D69" s="239"/>
      <c r="E69" s="240"/>
      <c r="F69" s="238" t="s">
        <v>136</v>
      </c>
      <c r="G69" s="239"/>
      <c r="H69" s="240"/>
      <c r="I69" s="238" t="s">
        <v>136</v>
      </c>
      <c r="J69" s="239"/>
      <c r="K69" s="240"/>
      <c r="M69" s="104"/>
      <c r="N69" s="241" t="s">
        <v>137</v>
      </c>
      <c r="O69" s="242"/>
      <c r="P69" s="243"/>
      <c r="Q69" s="241" t="s">
        <v>137</v>
      </c>
      <c r="R69" s="242"/>
      <c r="S69" s="243"/>
      <c r="T69" s="241" t="s">
        <v>137</v>
      </c>
      <c r="U69" s="242"/>
      <c r="V69" s="243"/>
    </row>
    <row r="70" spans="2:22">
      <c r="B70" s="104"/>
      <c r="C70" s="105" t="s">
        <v>32</v>
      </c>
      <c r="D70" s="105" t="s">
        <v>138</v>
      </c>
      <c r="E70" s="105" t="s">
        <v>139</v>
      </c>
      <c r="F70" s="105" t="s">
        <v>32</v>
      </c>
      <c r="G70" s="105" t="s">
        <v>138</v>
      </c>
      <c r="H70" s="105" t="s">
        <v>139</v>
      </c>
      <c r="I70" s="105" t="s">
        <v>32</v>
      </c>
      <c r="J70" s="105" t="s">
        <v>138</v>
      </c>
      <c r="K70" s="105" t="s">
        <v>139</v>
      </c>
      <c r="M70" s="104"/>
      <c r="N70" s="105" t="s">
        <v>32</v>
      </c>
      <c r="O70" s="105" t="s">
        <v>138</v>
      </c>
      <c r="P70" s="105" t="s">
        <v>139</v>
      </c>
      <c r="Q70" s="105" t="s">
        <v>32</v>
      </c>
      <c r="R70" s="105" t="s">
        <v>138</v>
      </c>
      <c r="S70" s="105" t="s">
        <v>139</v>
      </c>
      <c r="T70" s="105" t="s">
        <v>32</v>
      </c>
      <c r="U70" s="105" t="s">
        <v>138</v>
      </c>
      <c r="V70" s="105" t="s">
        <v>139</v>
      </c>
    </row>
    <row r="71" spans="2:22">
      <c r="B71" s="109" t="s">
        <v>112</v>
      </c>
      <c r="C71" s="106">
        <f>SUM(D71:E71)</f>
        <v>2345.1499999999996</v>
      </c>
      <c r="D71" s="113">
        <f>D8*(1-D$67)</f>
        <v>1234.1999999999998</v>
      </c>
      <c r="E71" s="107">
        <f>E8</f>
        <v>1110.95</v>
      </c>
      <c r="F71" s="106">
        <f>SUM(G71:H71)</f>
        <v>3008.83</v>
      </c>
      <c r="G71" s="113">
        <f t="shared" ref="G71:G84" si="55">G8*(1-G$67)</f>
        <v>1347.08</v>
      </c>
      <c r="H71" s="107">
        <f>H8</f>
        <v>1661.75</v>
      </c>
      <c r="I71" s="106">
        <f>SUM(J71:K71)</f>
        <v>4390.8449999999993</v>
      </c>
      <c r="J71" s="113">
        <f t="shared" ref="J71:J84" si="56">J8*(1-J$67)</f>
        <v>1494.0449999999998</v>
      </c>
      <c r="K71" s="107">
        <f>K8</f>
        <v>2896.7999999999997</v>
      </c>
      <c r="M71" s="109" t="s">
        <v>112</v>
      </c>
      <c r="N71" s="106">
        <f>SUM(O71:P71)</f>
        <v>2098.31</v>
      </c>
      <c r="O71" s="113">
        <f t="shared" ref="O71:O84" si="57">O8*(1-O$67)</f>
        <v>987.36</v>
      </c>
      <c r="P71" s="107">
        <f>P8</f>
        <v>1110.95</v>
      </c>
      <c r="Q71" s="106">
        <f>SUM(R71:S71)</f>
        <v>2739.4139999999998</v>
      </c>
      <c r="R71" s="113">
        <f t="shared" ref="R71:R84" si="58">R8*(1-R$67)</f>
        <v>1077.664</v>
      </c>
      <c r="S71" s="107">
        <f>S8</f>
        <v>1661.75</v>
      </c>
      <c r="T71" s="106">
        <f>SUM(U71:V71)</f>
        <v>4092.0359999999996</v>
      </c>
      <c r="U71" s="113">
        <f t="shared" ref="U71:U84" si="59">U8*(1-U$67)</f>
        <v>1195.2359999999999</v>
      </c>
      <c r="V71" s="107">
        <f>V8</f>
        <v>2896.7999999999997</v>
      </c>
    </row>
    <row r="72" spans="2:22">
      <c r="B72" s="109" t="s">
        <v>113</v>
      </c>
      <c r="C72" s="106">
        <f t="shared" ref="C72:C84" si="60">SUM(D72:E72)</f>
        <v>2147.9499999999998</v>
      </c>
      <c r="D72" s="113">
        <f t="shared" ref="D72:D84" si="61">D9*(1-D$67)</f>
        <v>1193.4000000000001</v>
      </c>
      <c r="E72" s="107">
        <f t="shared" ref="E72:E84" si="62">E9</f>
        <v>954.55</v>
      </c>
      <c r="F72" s="106">
        <f t="shared" ref="F72:F84" si="63">SUM(G72:H72)</f>
        <v>2917.4549999999999</v>
      </c>
      <c r="G72" s="113">
        <f t="shared" si="55"/>
        <v>1302.4549999999999</v>
      </c>
      <c r="H72" s="107">
        <f t="shared" ref="H72:H84" si="64">H9</f>
        <v>1615</v>
      </c>
      <c r="I72" s="106">
        <f t="shared" ref="I72:I84" si="65">SUM(J72:K72)</f>
        <v>4352.5099999999993</v>
      </c>
      <c r="J72" s="113">
        <f t="shared" si="56"/>
        <v>1444.6599999999996</v>
      </c>
      <c r="K72" s="107">
        <f t="shared" ref="K72:K84" si="66">K9</f>
        <v>2907.85</v>
      </c>
      <c r="M72" s="109" t="s">
        <v>113</v>
      </c>
      <c r="N72" s="106">
        <f t="shared" ref="N72:N84" si="67">SUM(O72:P72)</f>
        <v>1909.27</v>
      </c>
      <c r="O72" s="113">
        <f t="shared" si="57"/>
        <v>954.72</v>
      </c>
      <c r="P72" s="107">
        <f t="shared" ref="P72:P84" si="68">P9</f>
        <v>954.55</v>
      </c>
      <c r="Q72" s="106">
        <f t="shared" ref="Q72:Q84" si="69">SUM(R72:S72)</f>
        <v>2656.9639999999999</v>
      </c>
      <c r="R72" s="113">
        <f t="shared" si="58"/>
        <v>1041.9639999999999</v>
      </c>
      <c r="S72" s="107">
        <f t="shared" ref="S72:S84" si="70">S9</f>
        <v>1615</v>
      </c>
      <c r="T72" s="106">
        <f t="shared" ref="T72:T84" si="71">SUM(U72:V72)</f>
        <v>4063.5779999999995</v>
      </c>
      <c r="U72" s="113">
        <f t="shared" si="59"/>
        <v>1155.7279999999998</v>
      </c>
      <c r="V72" s="107">
        <f t="shared" ref="V72:V84" si="72">V9</f>
        <v>2907.85</v>
      </c>
    </row>
    <row r="73" spans="2:22">
      <c r="B73" s="109" t="s">
        <v>114</v>
      </c>
      <c r="C73" s="106">
        <f t="shared" si="60"/>
        <v>2483.2750000000001</v>
      </c>
      <c r="D73" s="113">
        <f t="shared" si="61"/>
        <v>1378.2750000000001</v>
      </c>
      <c r="E73" s="107">
        <f t="shared" si="62"/>
        <v>1105</v>
      </c>
      <c r="F73" s="106">
        <f t="shared" si="63"/>
        <v>3354.6099999999997</v>
      </c>
      <c r="G73" s="113">
        <f t="shared" si="55"/>
        <v>1504.1599999999996</v>
      </c>
      <c r="H73" s="107">
        <f t="shared" si="64"/>
        <v>1850.45</v>
      </c>
      <c r="I73" s="106">
        <f t="shared" si="65"/>
        <v>5128.7299999999996</v>
      </c>
      <c r="J73" s="113">
        <f t="shared" si="56"/>
        <v>1668.3799999999999</v>
      </c>
      <c r="K73" s="107">
        <f t="shared" si="66"/>
        <v>3460.35</v>
      </c>
      <c r="M73" s="109" t="s">
        <v>114</v>
      </c>
      <c r="N73" s="106">
        <f t="shared" si="67"/>
        <v>2207.62</v>
      </c>
      <c r="O73" s="113">
        <f t="shared" si="57"/>
        <v>1102.6200000000001</v>
      </c>
      <c r="P73" s="107">
        <f t="shared" si="68"/>
        <v>1105</v>
      </c>
      <c r="Q73" s="106">
        <f t="shared" si="69"/>
        <v>3053.7780000000002</v>
      </c>
      <c r="R73" s="113">
        <f t="shared" si="58"/>
        <v>1203.328</v>
      </c>
      <c r="S73" s="107">
        <f t="shared" si="70"/>
        <v>1850.45</v>
      </c>
      <c r="T73" s="106">
        <f t="shared" si="71"/>
        <v>4795.0540000000001</v>
      </c>
      <c r="U73" s="113">
        <f t="shared" si="59"/>
        <v>1334.7040000000002</v>
      </c>
      <c r="V73" s="107">
        <f t="shared" si="72"/>
        <v>3460.35</v>
      </c>
    </row>
    <row r="74" spans="2:22">
      <c r="B74" s="109" t="s">
        <v>115</v>
      </c>
      <c r="C74" s="106">
        <f t="shared" si="60"/>
        <v>3057.6624999999999</v>
      </c>
      <c r="D74" s="113">
        <f t="shared" si="61"/>
        <v>1748.6624999999999</v>
      </c>
      <c r="E74" s="107">
        <f t="shared" si="62"/>
        <v>1309</v>
      </c>
      <c r="F74" s="106">
        <f t="shared" si="63"/>
        <v>4066.3149999999996</v>
      </c>
      <c r="G74" s="113">
        <f t="shared" si="55"/>
        <v>1908.1649999999997</v>
      </c>
      <c r="H74" s="107">
        <f t="shared" si="64"/>
        <v>2158.15</v>
      </c>
      <c r="I74" s="106">
        <f t="shared" si="65"/>
        <v>6042.5650000000005</v>
      </c>
      <c r="J74" s="113">
        <f t="shared" si="56"/>
        <v>2116.415</v>
      </c>
      <c r="K74" s="107">
        <f t="shared" si="66"/>
        <v>3926.15</v>
      </c>
      <c r="M74" s="109" t="s">
        <v>115</v>
      </c>
      <c r="N74" s="106">
        <f t="shared" si="67"/>
        <v>2707.93</v>
      </c>
      <c r="O74" s="113">
        <f t="shared" si="57"/>
        <v>1398.9299999999998</v>
      </c>
      <c r="P74" s="107">
        <f t="shared" si="68"/>
        <v>1309</v>
      </c>
      <c r="Q74" s="106">
        <f t="shared" si="69"/>
        <v>3684.6819999999998</v>
      </c>
      <c r="R74" s="113">
        <f t="shared" si="58"/>
        <v>1526.5319999999997</v>
      </c>
      <c r="S74" s="107">
        <f t="shared" si="70"/>
        <v>2158.15</v>
      </c>
      <c r="T74" s="106">
        <f t="shared" si="71"/>
        <v>5619.2820000000002</v>
      </c>
      <c r="U74" s="113">
        <f t="shared" si="59"/>
        <v>1693.1319999999998</v>
      </c>
      <c r="V74" s="107">
        <f t="shared" si="72"/>
        <v>3926.15</v>
      </c>
    </row>
    <row r="75" spans="2:22">
      <c r="B75" s="109" t="s">
        <v>116</v>
      </c>
      <c r="C75" s="106">
        <f t="shared" si="60"/>
        <v>3420.6124999999993</v>
      </c>
      <c r="D75" s="113">
        <f t="shared" si="61"/>
        <v>2057.2124999999996</v>
      </c>
      <c r="E75" s="107">
        <f t="shared" si="62"/>
        <v>1363.3999999999999</v>
      </c>
      <c r="F75" s="106">
        <f t="shared" si="63"/>
        <v>4447.2849999999999</v>
      </c>
      <c r="G75" s="113">
        <f t="shared" si="55"/>
        <v>2244.9349999999995</v>
      </c>
      <c r="H75" s="107">
        <f t="shared" si="64"/>
        <v>2202.35</v>
      </c>
      <c r="I75" s="106">
        <f t="shared" si="65"/>
        <v>6488.4750000000004</v>
      </c>
      <c r="J75" s="113">
        <f t="shared" si="56"/>
        <v>2490.0749999999998</v>
      </c>
      <c r="K75" s="107">
        <f t="shared" si="66"/>
        <v>3998.4</v>
      </c>
      <c r="M75" s="109" t="s">
        <v>116</v>
      </c>
      <c r="N75" s="106">
        <f t="shared" si="67"/>
        <v>3009.17</v>
      </c>
      <c r="O75" s="113">
        <f t="shared" si="57"/>
        <v>1645.77</v>
      </c>
      <c r="P75" s="107">
        <f t="shared" si="68"/>
        <v>1363.3999999999999</v>
      </c>
      <c r="Q75" s="106">
        <f t="shared" si="69"/>
        <v>3998.2979999999998</v>
      </c>
      <c r="R75" s="113">
        <f t="shared" si="58"/>
        <v>1795.9479999999999</v>
      </c>
      <c r="S75" s="107">
        <f t="shared" si="70"/>
        <v>2202.35</v>
      </c>
      <c r="T75" s="106">
        <f t="shared" si="71"/>
        <v>5990.46</v>
      </c>
      <c r="U75" s="113">
        <f t="shared" si="59"/>
        <v>1992.06</v>
      </c>
      <c r="V75" s="107">
        <f t="shared" si="72"/>
        <v>3998.4</v>
      </c>
    </row>
    <row r="76" spans="2:22">
      <c r="B76" s="110" t="s">
        <v>117</v>
      </c>
      <c r="C76" s="106">
        <f t="shared" si="60"/>
        <v>3809.2749999999996</v>
      </c>
      <c r="D76" s="113">
        <f t="shared" si="61"/>
        <v>2324.3249999999998</v>
      </c>
      <c r="E76" s="107">
        <f t="shared" si="62"/>
        <v>1484.95</v>
      </c>
      <c r="F76" s="106">
        <f t="shared" si="63"/>
        <v>4962.1299999999992</v>
      </c>
      <c r="G76" s="113">
        <f t="shared" si="55"/>
        <v>2537.08</v>
      </c>
      <c r="H76" s="107">
        <f t="shared" si="64"/>
        <v>2425.0499999999997</v>
      </c>
      <c r="I76" s="106">
        <f t="shared" si="65"/>
        <v>7293.2550000000001</v>
      </c>
      <c r="J76" s="113">
        <f t="shared" si="56"/>
        <v>2813.7550000000001</v>
      </c>
      <c r="K76" s="107">
        <f t="shared" si="66"/>
        <v>4479.5</v>
      </c>
      <c r="M76" s="110" t="s">
        <v>117</v>
      </c>
      <c r="N76" s="106">
        <f t="shared" si="67"/>
        <v>3344.41</v>
      </c>
      <c r="O76" s="113">
        <f t="shared" si="57"/>
        <v>1859.46</v>
      </c>
      <c r="P76" s="107">
        <f t="shared" si="68"/>
        <v>1484.95</v>
      </c>
      <c r="Q76" s="106">
        <f t="shared" si="69"/>
        <v>4454.7139999999999</v>
      </c>
      <c r="R76" s="113">
        <f t="shared" si="58"/>
        <v>2029.6640000000002</v>
      </c>
      <c r="S76" s="107">
        <f t="shared" si="70"/>
        <v>2425.0499999999997</v>
      </c>
      <c r="T76" s="106">
        <f t="shared" si="71"/>
        <v>6730.5039999999999</v>
      </c>
      <c r="U76" s="113">
        <f t="shared" si="59"/>
        <v>2251.0039999999999</v>
      </c>
      <c r="V76" s="107">
        <f t="shared" si="72"/>
        <v>4479.5</v>
      </c>
    </row>
    <row r="77" spans="2:22">
      <c r="B77" s="109" t="s">
        <v>118</v>
      </c>
      <c r="C77" s="106">
        <f t="shared" si="60"/>
        <v>4479.5</v>
      </c>
      <c r="D77" s="113">
        <f t="shared" si="61"/>
        <v>2817.75</v>
      </c>
      <c r="E77" s="107">
        <f t="shared" si="62"/>
        <v>1661.75</v>
      </c>
      <c r="F77" s="106">
        <f t="shared" si="63"/>
        <v>5825.3049999999994</v>
      </c>
      <c r="G77" s="113">
        <f t="shared" si="55"/>
        <v>3075.5549999999994</v>
      </c>
      <c r="H77" s="107">
        <f t="shared" si="64"/>
        <v>2749.75</v>
      </c>
      <c r="I77" s="106">
        <f t="shared" si="65"/>
        <v>8359.8349999999991</v>
      </c>
      <c r="J77" s="113">
        <f t="shared" si="56"/>
        <v>3411.1349999999998</v>
      </c>
      <c r="K77" s="107">
        <f t="shared" si="66"/>
        <v>4948.7</v>
      </c>
      <c r="M77" s="109" t="s">
        <v>118</v>
      </c>
      <c r="N77" s="106">
        <f t="shared" si="67"/>
        <v>3915.9500000000003</v>
      </c>
      <c r="O77" s="113">
        <f t="shared" si="57"/>
        <v>2254.2000000000003</v>
      </c>
      <c r="P77" s="107">
        <f t="shared" si="68"/>
        <v>1661.75</v>
      </c>
      <c r="Q77" s="106">
        <f t="shared" si="69"/>
        <v>5210.1939999999995</v>
      </c>
      <c r="R77" s="113">
        <f t="shared" si="58"/>
        <v>2460.444</v>
      </c>
      <c r="S77" s="107">
        <f t="shared" si="70"/>
        <v>2749.75</v>
      </c>
      <c r="T77" s="106">
        <f t="shared" si="71"/>
        <v>7677.6080000000002</v>
      </c>
      <c r="U77" s="113">
        <f t="shared" si="59"/>
        <v>2728.9080000000004</v>
      </c>
      <c r="V77" s="107">
        <f t="shared" si="72"/>
        <v>4948.7</v>
      </c>
    </row>
    <row r="78" spans="2:22">
      <c r="B78" s="109" t="s">
        <v>119</v>
      </c>
      <c r="C78" s="106">
        <f t="shared" si="60"/>
        <v>5455.9375</v>
      </c>
      <c r="D78" s="113">
        <f t="shared" si="61"/>
        <v>3496.6875</v>
      </c>
      <c r="E78" s="107">
        <f t="shared" si="62"/>
        <v>1959.25</v>
      </c>
      <c r="F78" s="106">
        <f t="shared" si="63"/>
        <v>6940.9299999999994</v>
      </c>
      <c r="G78" s="113">
        <f t="shared" si="55"/>
        <v>3816.3299999999995</v>
      </c>
      <c r="H78" s="107">
        <f t="shared" si="64"/>
        <v>3124.6</v>
      </c>
      <c r="I78" s="106">
        <f t="shared" si="65"/>
        <v>9831.7799999999988</v>
      </c>
      <c r="J78" s="113">
        <f t="shared" si="56"/>
        <v>4232.83</v>
      </c>
      <c r="K78" s="107">
        <f t="shared" si="66"/>
        <v>5598.95</v>
      </c>
      <c r="M78" s="109" t="s">
        <v>119</v>
      </c>
      <c r="N78" s="106">
        <f t="shared" si="67"/>
        <v>4756.6000000000004</v>
      </c>
      <c r="O78" s="113">
        <f t="shared" si="57"/>
        <v>2797.3500000000004</v>
      </c>
      <c r="P78" s="107">
        <f t="shared" si="68"/>
        <v>1959.25</v>
      </c>
      <c r="Q78" s="106">
        <f t="shared" si="69"/>
        <v>6177.6639999999989</v>
      </c>
      <c r="R78" s="113">
        <f t="shared" si="58"/>
        <v>3053.0639999999994</v>
      </c>
      <c r="S78" s="107">
        <f t="shared" si="70"/>
        <v>3124.6</v>
      </c>
      <c r="T78" s="106">
        <f t="shared" si="71"/>
        <v>8985.2139999999999</v>
      </c>
      <c r="U78" s="113">
        <f t="shared" si="59"/>
        <v>3386.2639999999997</v>
      </c>
      <c r="V78" s="107">
        <f t="shared" si="72"/>
        <v>5598.95</v>
      </c>
    </row>
    <row r="79" spans="2:22">
      <c r="B79" s="109" t="s">
        <v>120</v>
      </c>
      <c r="C79" s="106">
        <f t="shared" si="60"/>
        <v>6589.8374999999996</v>
      </c>
      <c r="D79" s="113">
        <f t="shared" si="61"/>
        <v>4422.3374999999996</v>
      </c>
      <c r="E79" s="107">
        <f t="shared" si="62"/>
        <v>2167.5</v>
      </c>
      <c r="F79" s="106">
        <f t="shared" si="63"/>
        <v>8564.09</v>
      </c>
      <c r="G79" s="113">
        <f t="shared" si="55"/>
        <v>4826.6399999999994</v>
      </c>
      <c r="H79" s="107">
        <f t="shared" si="64"/>
        <v>3737.45</v>
      </c>
      <c r="I79" s="106">
        <f t="shared" si="65"/>
        <v>12007.864999999998</v>
      </c>
      <c r="J79" s="113">
        <f t="shared" si="56"/>
        <v>5353.2149999999992</v>
      </c>
      <c r="K79" s="107">
        <f t="shared" si="66"/>
        <v>6654.65</v>
      </c>
      <c r="M79" s="109" t="s">
        <v>120</v>
      </c>
      <c r="N79" s="106">
        <f t="shared" si="67"/>
        <v>5705.37</v>
      </c>
      <c r="O79" s="113">
        <f t="shared" si="57"/>
        <v>3537.87</v>
      </c>
      <c r="P79" s="107">
        <f t="shared" si="68"/>
        <v>2167.5</v>
      </c>
      <c r="Q79" s="106">
        <f t="shared" si="69"/>
        <v>7598.7619999999988</v>
      </c>
      <c r="R79" s="113">
        <f t="shared" si="58"/>
        <v>3861.3119999999994</v>
      </c>
      <c r="S79" s="107">
        <f t="shared" si="70"/>
        <v>3737.45</v>
      </c>
      <c r="T79" s="106">
        <f t="shared" si="71"/>
        <v>10937.222</v>
      </c>
      <c r="U79" s="113">
        <f t="shared" si="59"/>
        <v>4282.5720000000001</v>
      </c>
      <c r="V79" s="107">
        <f t="shared" si="72"/>
        <v>6654.65</v>
      </c>
    </row>
    <row r="80" spans="2:22">
      <c r="B80" s="110" t="s">
        <v>121</v>
      </c>
      <c r="C80" s="106">
        <f t="shared" si="60"/>
        <v>7412.2124999999996</v>
      </c>
      <c r="D80" s="113">
        <f t="shared" si="61"/>
        <v>5244.7124999999996</v>
      </c>
      <c r="E80" s="107">
        <f t="shared" si="62"/>
        <v>2167.5</v>
      </c>
      <c r="F80" s="106">
        <f t="shared" si="63"/>
        <v>9553.744999999999</v>
      </c>
      <c r="G80" s="113">
        <f t="shared" si="55"/>
        <v>5724.494999999999</v>
      </c>
      <c r="H80" s="107">
        <f t="shared" si="64"/>
        <v>3829.25</v>
      </c>
      <c r="I80" s="106">
        <f t="shared" si="65"/>
        <v>13475.645</v>
      </c>
      <c r="J80" s="113">
        <f t="shared" si="56"/>
        <v>6349.2449999999999</v>
      </c>
      <c r="K80" s="107">
        <f t="shared" si="66"/>
        <v>7126.4</v>
      </c>
      <c r="M80" s="110" t="s">
        <v>121</v>
      </c>
      <c r="N80" s="106">
        <f t="shared" si="67"/>
        <v>6363.27</v>
      </c>
      <c r="O80" s="113">
        <f t="shared" si="57"/>
        <v>4195.7700000000004</v>
      </c>
      <c r="P80" s="107">
        <f t="shared" si="68"/>
        <v>2167.5</v>
      </c>
      <c r="Q80" s="106">
        <f t="shared" si="69"/>
        <v>8408.8459999999995</v>
      </c>
      <c r="R80" s="113">
        <f t="shared" si="58"/>
        <v>4579.5959999999995</v>
      </c>
      <c r="S80" s="107">
        <f t="shared" si="70"/>
        <v>3829.25</v>
      </c>
      <c r="T80" s="106">
        <f t="shared" si="71"/>
        <v>12205.795999999998</v>
      </c>
      <c r="U80" s="113">
        <f t="shared" si="59"/>
        <v>5079.3959999999997</v>
      </c>
      <c r="V80" s="107">
        <f t="shared" si="72"/>
        <v>7126.4</v>
      </c>
    </row>
    <row r="81" spans="2:22">
      <c r="B81" s="109" t="s">
        <v>122</v>
      </c>
      <c r="C81" s="106">
        <f t="shared" si="60"/>
        <v>10394.4375</v>
      </c>
      <c r="D81" s="113">
        <f t="shared" si="61"/>
        <v>8226.9375</v>
      </c>
      <c r="E81" s="107">
        <f t="shared" si="62"/>
        <v>2167.5</v>
      </c>
      <c r="F81" s="106">
        <f t="shared" si="63"/>
        <v>14037.239999999998</v>
      </c>
      <c r="G81" s="113">
        <f t="shared" si="55"/>
        <v>8979.739999999998</v>
      </c>
      <c r="H81" s="107">
        <f t="shared" si="64"/>
        <v>5057.5</v>
      </c>
      <c r="I81" s="106">
        <f t="shared" si="65"/>
        <v>19280.805</v>
      </c>
      <c r="J81" s="113">
        <f t="shared" si="56"/>
        <v>9959.7049999999999</v>
      </c>
      <c r="K81" s="107">
        <f t="shared" si="66"/>
        <v>9321.1</v>
      </c>
      <c r="M81" s="109" t="s">
        <v>122</v>
      </c>
      <c r="N81" s="106">
        <f t="shared" si="67"/>
        <v>8749.0499999999993</v>
      </c>
      <c r="O81" s="113">
        <f t="shared" si="57"/>
        <v>6581.5499999999993</v>
      </c>
      <c r="P81" s="107">
        <f t="shared" si="68"/>
        <v>2167.5</v>
      </c>
      <c r="Q81" s="106">
        <f t="shared" si="69"/>
        <v>12241.291999999999</v>
      </c>
      <c r="R81" s="113">
        <f t="shared" si="58"/>
        <v>7183.7919999999995</v>
      </c>
      <c r="S81" s="107">
        <f t="shared" si="70"/>
        <v>5057.5</v>
      </c>
      <c r="T81" s="106">
        <f t="shared" si="71"/>
        <v>17288.864000000001</v>
      </c>
      <c r="U81" s="113">
        <f t="shared" si="59"/>
        <v>7967.7640000000001</v>
      </c>
      <c r="V81" s="107">
        <f t="shared" si="72"/>
        <v>9321.1</v>
      </c>
    </row>
    <row r="82" spans="2:22">
      <c r="B82" s="109" t="s">
        <v>123</v>
      </c>
      <c r="C82" s="106">
        <f t="shared" si="60"/>
        <v>14508.224999999999</v>
      </c>
      <c r="D82" s="113">
        <f t="shared" si="61"/>
        <v>12340.724999999999</v>
      </c>
      <c r="E82" s="107">
        <f t="shared" si="62"/>
        <v>2167.5</v>
      </c>
      <c r="F82" s="106">
        <f t="shared" si="63"/>
        <v>18527.11</v>
      </c>
      <c r="G82" s="113">
        <f t="shared" si="55"/>
        <v>13469.609999999999</v>
      </c>
      <c r="H82" s="107">
        <f t="shared" si="64"/>
        <v>5057.5</v>
      </c>
      <c r="I82" s="106">
        <f t="shared" si="65"/>
        <v>25005.809999999998</v>
      </c>
      <c r="J82" s="113">
        <f t="shared" si="56"/>
        <v>14939.259999999998</v>
      </c>
      <c r="K82" s="107">
        <f t="shared" si="66"/>
        <v>10066.549999999999</v>
      </c>
      <c r="M82" s="109" t="s">
        <v>123</v>
      </c>
      <c r="N82" s="106">
        <f t="shared" si="67"/>
        <v>12040.08</v>
      </c>
      <c r="O82" s="113">
        <f t="shared" si="57"/>
        <v>9872.58</v>
      </c>
      <c r="P82" s="107">
        <f t="shared" si="68"/>
        <v>2167.5</v>
      </c>
      <c r="Q82" s="106">
        <f t="shared" si="69"/>
        <v>15833.188</v>
      </c>
      <c r="R82" s="113">
        <f t="shared" si="58"/>
        <v>10775.688</v>
      </c>
      <c r="S82" s="107">
        <f t="shared" si="70"/>
        <v>5057.5</v>
      </c>
      <c r="T82" s="106">
        <f t="shared" si="71"/>
        <v>22017.957999999999</v>
      </c>
      <c r="U82" s="113">
        <f t="shared" si="59"/>
        <v>11951.407999999998</v>
      </c>
      <c r="V82" s="107">
        <f t="shared" si="72"/>
        <v>10066.549999999999</v>
      </c>
    </row>
    <row r="83" spans="2:22">
      <c r="B83" s="109" t="s">
        <v>124</v>
      </c>
      <c r="C83" s="106">
        <f t="shared" si="60"/>
        <v>18621.375</v>
      </c>
      <c r="D83" s="113">
        <f t="shared" si="61"/>
        <v>16453.875</v>
      </c>
      <c r="E83" s="107">
        <f t="shared" si="62"/>
        <v>2167.5</v>
      </c>
      <c r="F83" s="106">
        <f t="shared" si="63"/>
        <v>23016.384999999998</v>
      </c>
      <c r="G83" s="113">
        <f t="shared" si="55"/>
        <v>17958.884999999998</v>
      </c>
      <c r="H83" s="107">
        <f t="shared" si="64"/>
        <v>5057.5</v>
      </c>
      <c r="I83" s="106">
        <f t="shared" si="65"/>
        <v>30448.36</v>
      </c>
      <c r="J83" s="113">
        <f t="shared" si="56"/>
        <v>19919.41</v>
      </c>
      <c r="K83" s="107">
        <f t="shared" si="66"/>
        <v>10528.949999999999</v>
      </c>
      <c r="M83" s="109" t="s">
        <v>124</v>
      </c>
      <c r="N83" s="106">
        <f t="shared" si="67"/>
        <v>15330.599999999999</v>
      </c>
      <c r="O83" s="113">
        <f t="shared" si="57"/>
        <v>13163.099999999999</v>
      </c>
      <c r="P83" s="107">
        <f t="shared" si="68"/>
        <v>2167.5</v>
      </c>
      <c r="Q83" s="106">
        <f t="shared" si="69"/>
        <v>19424.608</v>
      </c>
      <c r="R83" s="113">
        <f t="shared" si="58"/>
        <v>14367.108</v>
      </c>
      <c r="S83" s="107">
        <f t="shared" si="70"/>
        <v>5057.5</v>
      </c>
      <c r="T83" s="106">
        <f t="shared" si="71"/>
        <v>26464.477999999999</v>
      </c>
      <c r="U83" s="113">
        <f t="shared" si="59"/>
        <v>15935.528</v>
      </c>
      <c r="V83" s="107">
        <f t="shared" si="72"/>
        <v>10528.949999999999</v>
      </c>
    </row>
    <row r="84" spans="2:22">
      <c r="B84" s="109" t="s">
        <v>125</v>
      </c>
      <c r="C84" s="106">
        <f t="shared" si="60"/>
        <v>24791.737499999999</v>
      </c>
      <c r="D84" s="113">
        <f t="shared" si="61"/>
        <v>22624.237499999999</v>
      </c>
      <c r="E84" s="107">
        <f t="shared" si="62"/>
        <v>2167.5</v>
      </c>
      <c r="F84" s="106">
        <f t="shared" si="63"/>
        <v>29751.189999999995</v>
      </c>
      <c r="G84" s="113">
        <f t="shared" si="55"/>
        <v>24693.689999999995</v>
      </c>
      <c r="H84" s="107">
        <f t="shared" si="64"/>
        <v>5057.5</v>
      </c>
      <c r="I84" s="106">
        <f t="shared" si="65"/>
        <v>37917.394999999997</v>
      </c>
      <c r="J84" s="113">
        <f t="shared" si="56"/>
        <v>27388.444999999996</v>
      </c>
      <c r="K84" s="107">
        <f t="shared" si="66"/>
        <v>10528.949999999999</v>
      </c>
      <c r="M84" s="109" t="s">
        <v>125</v>
      </c>
      <c r="N84" s="106">
        <f t="shared" si="67"/>
        <v>20266.89</v>
      </c>
      <c r="O84" s="113">
        <f t="shared" si="57"/>
        <v>18099.39</v>
      </c>
      <c r="P84" s="107">
        <f t="shared" si="68"/>
        <v>2167.5</v>
      </c>
      <c r="Q84" s="106">
        <f t="shared" si="69"/>
        <v>24812.451999999997</v>
      </c>
      <c r="R84" s="113">
        <f t="shared" si="58"/>
        <v>19754.951999999997</v>
      </c>
      <c r="S84" s="107">
        <f t="shared" si="70"/>
        <v>5057.5</v>
      </c>
      <c r="T84" s="106">
        <f t="shared" si="71"/>
        <v>32439.705999999998</v>
      </c>
      <c r="U84" s="113">
        <f t="shared" si="59"/>
        <v>21910.756000000001</v>
      </c>
      <c r="V84" s="107">
        <f t="shared" si="72"/>
        <v>10528.949999999999</v>
      </c>
    </row>
    <row r="86" spans="2:22">
      <c r="C86" s="108">
        <f>SUM(C92:C105)</f>
        <v>98108.742500000008</v>
      </c>
      <c r="D86" s="108">
        <f t="shared" ref="D86:K86" si="73">SUM(D92:D105)</f>
        <v>74154.892500000002</v>
      </c>
      <c r="E86" s="108">
        <f t="shared" si="73"/>
        <v>23953.85</v>
      </c>
      <c r="F86" s="108">
        <f t="shared" si="73"/>
        <v>132301.99</v>
      </c>
      <c r="G86" s="108">
        <f t="shared" si="73"/>
        <v>86718.19</v>
      </c>
      <c r="H86" s="108">
        <f t="shared" si="73"/>
        <v>45583.8</v>
      </c>
      <c r="I86" s="108">
        <f t="shared" si="73"/>
        <v>182625.26250000001</v>
      </c>
      <c r="J86" s="108">
        <f t="shared" si="73"/>
        <v>96181.962499999994</v>
      </c>
      <c r="K86" s="108">
        <f t="shared" si="73"/>
        <v>86443.299999999988</v>
      </c>
      <c r="N86" s="108">
        <f>SUM(N92:N105)</f>
        <v>83277.764000000025</v>
      </c>
      <c r="O86" s="108">
        <f t="shared" ref="O86:V86" si="74">SUM(O92:O105)</f>
        <v>59323.914000000004</v>
      </c>
      <c r="P86" s="108">
        <f t="shared" si="74"/>
        <v>23953.85</v>
      </c>
      <c r="Q86" s="108">
        <f t="shared" si="74"/>
        <v>114958.35200000001</v>
      </c>
      <c r="R86" s="108">
        <f t="shared" si="74"/>
        <v>69374.552000000011</v>
      </c>
      <c r="S86" s="108">
        <f t="shared" si="74"/>
        <v>45583.8</v>
      </c>
      <c r="T86" s="108">
        <f t="shared" si="74"/>
        <v>163388.87</v>
      </c>
      <c r="U86" s="108">
        <f t="shared" si="74"/>
        <v>76945.570000000007</v>
      </c>
      <c r="V86" s="108">
        <f t="shared" si="74"/>
        <v>86443.299999999988</v>
      </c>
    </row>
    <row r="87" spans="2:22">
      <c r="B87" s="135" t="s">
        <v>211</v>
      </c>
      <c r="C87" s="244" t="s">
        <v>3</v>
      </c>
      <c r="D87" s="244"/>
      <c r="E87" s="244"/>
      <c r="F87" s="244" t="s">
        <v>5</v>
      </c>
      <c r="G87" s="244"/>
      <c r="H87" s="244"/>
      <c r="I87" s="244" t="s">
        <v>6</v>
      </c>
      <c r="J87" s="244"/>
      <c r="K87" s="244"/>
      <c r="M87" s="135" t="s">
        <v>212</v>
      </c>
      <c r="N87" s="244" t="s">
        <v>3</v>
      </c>
      <c r="O87" s="244"/>
      <c r="P87" s="244"/>
      <c r="Q87" s="244" t="s">
        <v>5</v>
      </c>
      <c r="R87" s="244"/>
      <c r="S87" s="244"/>
      <c r="T87" s="244" t="s">
        <v>6</v>
      </c>
      <c r="U87" s="244"/>
      <c r="V87" s="244"/>
    </row>
    <row r="88" spans="2:22">
      <c r="B88" s="2"/>
      <c r="C88" s="2"/>
      <c r="D88" s="114">
        <f>Premium!$C$116</f>
        <v>0.35</v>
      </c>
      <c r="E88" s="2"/>
      <c r="F88" s="2"/>
      <c r="G88" s="114">
        <f>Premium!$D$116</f>
        <v>0.35</v>
      </c>
      <c r="H88" s="2"/>
      <c r="I88" s="2"/>
      <c r="J88" s="114">
        <f>Premium!$E$116</f>
        <v>0.35</v>
      </c>
      <c r="K88" s="2"/>
      <c r="L88" s="2"/>
      <c r="M88" s="2"/>
      <c r="N88" s="2"/>
      <c r="O88" s="114">
        <f>Premium!$C$116</f>
        <v>0.35</v>
      </c>
      <c r="P88" s="2"/>
      <c r="Q88" s="2"/>
      <c r="R88" s="114">
        <f>Premium!$D$116</f>
        <v>0.35</v>
      </c>
      <c r="S88" s="2"/>
      <c r="T88" s="2"/>
      <c r="U88" s="114">
        <f>Premium!$E$116</f>
        <v>0.35</v>
      </c>
      <c r="V88" s="2"/>
    </row>
    <row r="89" spans="2:22">
      <c r="B89" s="104" t="s">
        <v>21</v>
      </c>
      <c r="C89" s="238">
        <v>7500</v>
      </c>
      <c r="D89" s="239"/>
      <c r="E89" s="240"/>
      <c r="F89" s="238">
        <v>7500</v>
      </c>
      <c r="G89" s="239"/>
      <c r="H89" s="240"/>
      <c r="I89" s="238">
        <v>7500</v>
      </c>
      <c r="J89" s="239"/>
      <c r="K89" s="240"/>
      <c r="M89" s="104" t="s">
        <v>21</v>
      </c>
      <c r="N89" s="238">
        <v>7500</v>
      </c>
      <c r="O89" s="239"/>
      <c r="P89" s="240"/>
      <c r="Q89" s="238">
        <v>7500</v>
      </c>
      <c r="R89" s="239"/>
      <c r="S89" s="240"/>
      <c r="T89" s="238">
        <v>7500</v>
      </c>
      <c r="U89" s="239"/>
      <c r="V89" s="240"/>
    </row>
    <row r="90" spans="2:22">
      <c r="B90" s="104"/>
      <c r="C90" s="238" t="s">
        <v>136</v>
      </c>
      <c r="D90" s="239"/>
      <c r="E90" s="240"/>
      <c r="F90" s="238" t="s">
        <v>136</v>
      </c>
      <c r="G90" s="239"/>
      <c r="H90" s="240"/>
      <c r="I90" s="238" t="s">
        <v>136</v>
      </c>
      <c r="J90" s="239"/>
      <c r="K90" s="240"/>
      <c r="M90" s="104"/>
      <c r="N90" s="241" t="s">
        <v>137</v>
      </c>
      <c r="O90" s="242"/>
      <c r="P90" s="243"/>
      <c r="Q90" s="241" t="s">
        <v>137</v>
      </c>
      <c r="R90" s="242"/>
      <c r="S90" s="243"/>
      <c r="T90" s="241" t="s">
        <v>137</v>
      </c>
      <c r="U90" s="242"/>
      <c r="V90" s="243"/>
    </row>
    <row r="91" spans="2:22">
      <c r="B91" s="104"/>
      <c r="C91" s="105" t="s">
        <v>32</v>
      </c>
      <c r="D91" s="105" t="s">
        <v>138</v>
      </c>
      <c r="E91" s="105" t="s">
        <v>139</v>
      </c>
      <c r="F91" s="105" t="s">
        <v>32</v>
      </c>
      <c r="G91" s="105" t="s">
        <v>138</v>
      </c>
      <c r="H91" s="105" t="s">
        <v>139</v>
      </c>
      <c r="I91" s="105" t="s">
        <v>32</v>
      </c>
      <c r="J91" s="105" t="s">
        <v>138</v>
      </c>
      <c r="K91" s="105" t="s">
        <v>139</v>
      </c>
      <c r="M91" s="104"/>
      <c r="N91" s="105" t="s">
        <v>32</v>
      </c>
      <c r="O91" s="105" t="s">
        <v>138</v>
      </c>
      <c r="P91" s="105" t="s">
        <v>139</v>
      </c>
      <c r="Q91" s="105" t="s">
        <v>32</v>
      </c>
      <c r="R91" s="105" t="s">
        <v>138</v>
      </c>
      <c r="S91" s="105" t="s">
        <v>139</v>
      </c>
      <c r="T91" s="105" t="s">
        <v>32</v>
      </c>
      <c r="U91" s="105" t="s">
        <v>138</v>
      </c>
      <c r="V91" s="105" t="s">
        <v>139</v>
      </c>
    </row>
    <row r="92" spans="2:22">
      <c r="B92" s="109" t="s">
        <v>112</v>
      </c>
      <c r="C92" s="106">
        <f>SUM(D92:E92)</f>
        <v>2180.59</v>
      </c>
      <c r="D92" s="113">
        <f>D8*(1-D$88)</f>
        <v>1069.6399999999999</v>
      </c>
      <c r="E92" s="107">
        <f>E8</f>
        <v>1110.95</v>
      </c>
      <c r="F92" s="106">
        <f>SUM(G92:H92)</f>
        <v>2912.6099999999997</v>
      </c>
      <c r="G92" s="113">
        <f>G8*(1-G$88)</f>
        <v>1250.8599999999999</v>
      </c>
      <c r="H92" s="107">
        <f>H8</f>
        <v>1661.75</v>
      </c>
      <c r="I92" s="106">
        <f>SUM(J92:K92)</f>
        <v>4284.1274999999996</v>
      </c>
      <c r="J92" s="113">
        <f>J8*(1-J$88)</f>
        <v>1387.3275000000001</v>
      </c>
      <c r="K92" s="107">
        <f>K8</f>
        <v>2896.7999999999997</v>
      </c>
      <c r="M92" s="109" t="s">
        <v>112</v>
      </c>
      <c r="N92" s="106">
        <f>SUM(O92:P92)</f>
        <v>1966.662</v>
      </c>
      <c r="O92" s="113">
        <f>O8*(1-O$88)</f>
        <v>855.71199999999999</v>
      </c>
      <c r="P92" s="107">
        <f>P8</f>
        <v>1110.95</v>
      </c>
      <c r="Q92" s="106">
        <f>SUM(R92:S92)</f>
        <v>2662.4380000000001</v>
      </c>
      <c r="R92" s="113">
        <f>R8*(1-R$88)</f>
        <v>1000.688</v>
      </c>
      <c r="S92" s="107">
        <f>S8</f>
        <v>1661.75</v>
      </c>
      <c r="T92" s="106">
        <f>SUM(U92:V92)</f>
        <v>4006.6619999999998</v>
      </c>
      <c r="U92" s="113">
        <f>U8*(1-U$88)</f>
        <v>1109.8620000000001</v>
      </c>
      <c r="V92" s="107">
        <f>V8</f>
        <v>2896.7999999999997</v>
      </c>
    </row>
    <row r="93" spans="2:22">
      <c r="B93" s="109" t="s">
        <v>113</v>
      </c>
      <c r="C93" s="106">
        <f t="shared" ref="C93:C105" si="75">SUM(D93:E93)</f>
        <v>1988.83</v>
      </c>
      <c r="D93" s="113">
        <f t="shared" ref="D93:D105" si="76">D9*(1-D$88)</f>
        <v>1034.28</v>
      </c>
      <c r="E93" s="107">
        <f t="shared" ref="E93:E105" si="77">E9</f>
        <v>954.55</v>
      </c>
      <c r="F93" s="106">
        <f t="shared" ref="F93:F105" si="78">SUM(G93:H93)</f>
        <v>2824.4224999999997</v>
      </c>
      <c r="G93" s="113">
        <f t="shared" ref="G93:G105" si="79">G9*(1-G$88)</f>
        <v>1209.4224999999999</v>
      </c>
      <c r="H93" s="107">
        <f t="shared" ref="H93:H105" si="80">H9</f>
        <v>1615</v>
      </c>
      <c r="I93" s="106">
        <f t="shared" ref="I93:I105" si="81">SUM(J93:K93)</f>
        <v>4249.32</v>
      </c>
      <c r="J93" s="113">
        <f t="shared" ref="J93:J105" si="82">J9*(1-J$88)</f>
        <v>1341.4699999999998</v>
      </c>
      <c r="K93" s="107">
        <f t="shared" ref="K93:K105" si="83">K9</f>
        <v>2907.85</v>
      </c>
      <c r="M93" s="109" t="s">
        <v>113</v>
      </c>
      <c r="N93" s="106">
        <f t="shared" ref="N93:N105" si="84">SUM(O93:P93)</f>
        <v>1781.9740000000002</v>
      </c>
      <c r="O93" s="113">
        <f t="shared" ref="O93:O105" si="85">O9*(1-O$88)</f>
        <v>827.42400000000009</v>
      </c>
      <c r="P93" s="107">
        <f t="shared" ref="P93:P105" si="86">P9</f>
        <v>954.55</v>
      </c>
      <c r="Q93" s="106">
        <f t="shared" ref="Q93:Q105" si="87">SUM(R93:S93)</f>
        <v>2582.538</v>
      </c>
      <c r="R93" s="113">
        <f t="shared" ref="R93:R105" si="88">R9*(1-R$88)</f>
        <v>967.53800000000001</v>
      </c>
      <c r="S93" s="107">
        <f t="shared" ref="S93:S105" si="89">S9</f>
        <v>1615</v>
      </c>
      <c r="T93" s="106">
        <f t="shared" ref="T93:T105" si="90">SUM(U93:V93)</f>
        <v>3981.0259999999998</v>
      </c>
      <c r="U93" s="113">
        <f t="shared" ref="U93:U105" si="91">U9*(1-U$88)</f>
        <v>1073.1759999999999</v>
      </c>
      <c r="V93" s="107">
        <f t="shared" ref="V93:V105" si="92">V9</f>
        <v>2907.85</v>
      </c>
    </row>
    <row r="94" spans="2:22">
      <c r="B94" s="109" t="s">
        <v>114</v>
      </c>
      <c r="C94" s="106">
        <f t="shared" si="75"/>
        <v>2299.5050000000001</v>
      </c>
      <c r="D94" s="113">
        <f t="shared" si="76"/>
        <v>1194.5050000000001</v>
      </c>
      <c r="E94" s="107">
        <f t="shared" si="77"/>
        <v>1105</v>
      </c>
      <c r="F94" s="106">
        <f t="shared" si="78"/>
        <v>3247.17</v>
      </c>
      <c r="G94" s="113">
        <f t="shared" si="79"/>
        <v>1396.7199999999998</v>
      </c>
      <c r="H94" s="107">
        <f t="shared" si="80"/>
        <v>1850.45</v>
      </c>
      <c r="I94" s="106">
        <f t="shared" si="81"/>
        <v>5009.5599999999995</v>
      </c>
      <c r="J94" s="113">
        <f t="shared" si="82"/>
        <v>1549.21</v>
      </c>
      <c r="K94" s="107">
        <f t="shared" si="83"/>
        <v>3460.35</v>
      </c>
      <c r="M94" s="109" t="s">
        <v>114</v>
      </c>
      <c r="N94" s="106">
        <f t="shared" si="84"/>
        <v>2060.6040000000003</v>
      </c>
      <c r="O94" s="113">
        <f t="shared" si="85"/>
        <v>955.60400000000004</v>
      </c>
      <c r="P94" s="107">
        <f t="shared" si="86"/>
        <v>1105</v>
      </c>
      <c r="Q94" s="106">
        <f t="shared" si="87"/>
        <v>2967.826</v>
      </c>
      <c r="R94" s="113">
        <f t="shared" si="88"/>
        <v>1117.376</v>
      </c>
      <c r="S94" s="107">
        <f t="shared" si="89"/>
        <v>1850.45</v>
      </c>
      <c r="T94" s="106">
        <f t="shared" si="90"/>
        <v>4699.7179999999998</v>
      </c>
      <c r="U94" s="113">
        <f t="shared" si="91"/>
        <v>1239.3680000000002</v>
      </c>
      <c r="V94" s="107">
        <f t="shared" si="92"/>
        <v>3460.35</v>
      </c>
    </row>
    <row r="95" spans="2:22">
      <c r="B95" s="109" t="s">
        <v>115</v>
      </c>
      <c r="C95" s="106">
        <f t="shared" si="75"/>
        <v>2824.5074999999997</v>
      </c>
      <c r="D95" s="113">
        <f t="shared" si="76"/>
        <v>1515.5074999999999</v>
      </c>
      <c r="E95" s="107">
        <f t="shared" si="77"/>
        <v>1309</v>
      </c>
      <c r="F95" s="106">
        <f t="shared" si="78"/>
        <v>3930.0174999999999</v>
      </c>
      <c r="G95" s="113">
        <f t="shared" si="79"/>
        <v>1771.8674999999998</v>
      </c>
      <c r="H95" s="107">
        <f t="shared" si="80"/>
        <v>2158.15</v>
      </c>
      <c r="I95" s="106">
        <f t="shared" si="81"/>
        <v>5891.3924999999999</v>
      </c>
      <c r="J95" s="113">
        <f t="shared" si="82"/>
        <v>1965.2424999999998</v>
      </c>
      <c r="K95" s="107">
        <f t="shared" si="83"/>
        <v>3926.15</v>
      </c>
      <c r="M95" s="109" t="s">
        <v>115</v>
      </c>
      <c r="N95" s="106">
        <f t="shared" si="84"/>
        <v>2521.4059999999999</v>
      </c>
      <c r="O95" s="113">
        <f t="shared" si="85"/>
        <v>1212.4059999999999</v>
      </c>
      <c r="P95" s="107">
        <f t="shared" si="86"/>
        <v>1309</v>
      </c>
      <c r="Q95" s="106">
        <f t="shared" si="87"/>
        <v>3575.6440000000002</v>
      </c>
      <c r="R95" s="113">
        <f t="shared" si="88"/>
        <v>1417.4939999999999</v>
      </c>
      <c r="S95" s="107">
        <f t="shared" si="89"/>
        <v>2158.15</v>
      </c>
      <c r="T95" s="106">
        <f t="shared" si="90"/>
        <v>5498.3440000000001</v>
      </c>
      <c r="U95" s="113">
        <f t="shared" si="91"/>
        <v>1572.194</v>
      </c>
      <c r="V95" s="107">
        <f t="shared" si="92"/>
        <v>3926.15</v>
      </c>
    </row>
    <row r="96" spans="2:22">
      <c r="B96" s="109" t="s">
        <v>116</v>
      </c>
      <c r="C96" s="106">
        <f t="shared" si="75"/>
        <v>3146.3175000000001</v>
      </c>
      <c r="D96" s="113">
        <f t="shared" si="76"/>
        <v>1782.9175</v>
      </c>
      <c r="E96" s="107">
        <f t="shared" si="77"/>
        <v>1363.3999999999999</v>
      </c>
      <c r="F96" s="106">
        <f t="shared" si="78"/>
        <v>4286.9324999999999</v>
      </c>
      <c r="G96" s="113">
        <f t="shared" si="79"/>
        <v>2084.5825</v>
      </c>
      <c r="H96" s="107">
        <f t="shared" si="80"/>
        <v>2202.35</v>
      </c>
      <c r="I96" s="106">
        <f t="shared" si="81"/>
        <v>6310.6125000000002</v>
      </c>
      <c r="J96" s="113">
        <f t="shared" si="82"/>
        <v>2312.2125000000001</v>
      </c>
      <c r="K96" s="107">
        <f t="shared" si="83"/>
        <v>3998.4</v>
      </c>
      <c r="M96" s="109" t="s">
        <v>116</v>
      </c>
      <c r="N96" s="106">
        <f t="shared" si="84"/>
        <v>2789.7339999999999</v>
      </c>
      <c r="O96" s="113">
        <f t="shared" si="85"/>
        <v>1426.3340000000001</v>
      </c>
      <c r="P96" s="107">
        <f t="shared" si="86"/>
        <v>1363.3999999999999</v>
      </c>
      <c r="Q96" s="106">
        <f t="shared" si="87"/>
        <v>3870.0159999999996</v>
      </c>
      <c r="R96" s="113">
        <f t="shared" si="88"/>
        <v>1667.6659999999999</v>
      </c>
      <c r="S96" s="107">
        <f t="shared" si="89"/>
        <v>2202.35</v>
      </c>
      <c r="T96" s="106">
        <f t="shared" si="90"/>
        <v>5848.17</v>
      </c>
      <c r="U96" s="113">
        <f t="shared" si="91"/>
        <v>1849.7700000000002</v>
      </c>
      <c r="V96" s="107">
        <f t="shared" si="92"/>
        <v>3998.4</v>
      </c>
    </row>
    <row r="97" spans="2:22">
      <c r="B97" s="110" t="s">
        <v>117</v>
      </c>
      <c r="C97" s="106">
        <f t="shared" si="75"/>
        <v>3499.3649999999998</v>
      </c>
      <c r="D97" s="113">
        <f t="shared" si="76"/>
        <v>2014.415</v>
      </c>
      <c r="E97" s="107">
        <f t="shared" si="77"/>
        <v>1484.95</v>
      </c>
      <c r="F97" s="106">
        <f t="shared" si="78"/>
        <v>4780.91</v>
      </c>
      <c r="G97" s="113">
        <f t="shared" si="79"/>
        <v>2355.86</v>
      </c>
      <c r="H97" s="107">
        <f t="shared" si="80"/>
        <v>2425.0499999999997</v>
      </c>
      <c r="I97" s="106">
        <f t="shared" si="81"/>
        <v>7092.2725</v>
      </c>
      <c r="J97" s="113">
        <f t="shared" si="82"/>
        <v>2612.7725</v>
      </c>
      <c r="K97" s="107">
        <f t="shared" si="83"/>
        <v>4479.5</v>
      </c>
      <c r="M97" s="110" t="s">
        <v>117</v>
      </c>
      <c r="N97" s="106">
        <f t="shared" si="84"/>
        <v>3096.482</v>
      </c>
      <c r="O97" s="113">
        <f t="shared" si="85"/>
        <v>1611.5320000000002</v>
      </c>
      <c r="P97" s="107">
        <f t="shared" si="86"/>
        <v>1484.95</v>
      </c>
      <c r="Q97" s="106">
        <f t="shared" si="87"/>
        <v>4309.7380000000003</v>
      </c>
      <c r="R97" s="113">
        <f t="shared" si="88"/>
        <v>1884.6880000000003</v>
      </c>
      <c r="S97" s="107">
        <f t="shared" si="89"/>
        <v>2425.0499999999997</v>
      </c>
      <c r="T97" s="106">
        <f t="shared" si="90"/>
        <v>6569.7180000000008</v>
      </c>
      <c r="U97" s="113">
        <f t="shared" si="91"/>
        <v>2090.2180000000003</v>
      </c>
      <c r="V97" s="107">
        <f t="shared" si="92"/>
        <v>4479.5</v>
      </c>
    </row>
    <row r="98" spans="2:22">
      <c r="B98" s="109" t="s">
        <v>118</v>
      </c>
      <c r="C98" s="106">
        <f t="shared" si="75"/>
        <v>4103.8</v>
      </c>
      <c r="D98" s="113">
        <f t="shared" si="76"/>
        <v>2442.0500000000002</v>
      </c>
      <c r="E98" s="107">
        <f t="shared" si="77"/>
        <v>1661.75</v>
      </c>
      <c r="F98" s="106">
        <f t="shared" si="78"/>
        <v>5605.6224999999995</v>
      </c>
      <c r="G98" s="113">
        <f t="shared" si="79"/>
        <v>2855.8724999999999</v>
      </c>
      <c r="H98" s="107">
        <f t="shared" si="80"/>
        <v>2749.75</v>
      </c>
      <c r="I98" s="106">
        <f t="shared" si="81"/>
        <v>8116.1824999999999</v>
      </c>
      <c r="J98" s="113">
        <f t="shared" si="82"/>
        <v>3167.4825000000001</v>
      </c>
      <c r="K98" s="107">
        <f t="shared" si="83"/>
        <v>4948.7</v>
      </c>
      <c r="M98" s="109" t="s">
        <v>118</v>
      </c>
      <c r="N98" s="106">
        <f t="shared" si="84"/>
        <v>3615.3900000000003</v>
      </c>
      <c r="O98" s="113">
        <f t="shared" si="85"/>
        <v>1953.6400000000003</v>
      </c>
      <c r="P98" s="107">
        <f t="shared" si="86"/>
        <v>1661.75</v>
      </c>
      <c r="Q98" s="106">
        <f t="shared" si="87"/>
        <v>5034.4480000000003</v>
      </c>
      <c r="R98" s="113">
        <f t="shared" si="88"/>
        <v>2284.6980000000003</v>
      </c>
      <c r="S98" s="107">
        <f t="shared" si="89"/>
        <v>2749.75</v>
      </c>
      <c r="T98" s="106">
        <f t="shared" si="90"/>
        <v>7482.6859999999997</v>
      </c>
      <c r="U98" s="113">
        <f t="shared" si="91"/>
        <v>2533.9860000000003</v>
      </c>
      <c r="V98" s="107">
        <f t="shared" si="92"/>
        <v>4948.7</v>
      </c>
    </row>
    <row r="99" spans="2:22">
      <c r="B99" s="109" t="s">
        <v>119</v>
      </c>
      <c r="C99" s="106">
        <f t="shared" si="75"/>
        <v>4989.7124999999996</v>
      </c>
      <c r="D99" s="113">
        <f t="shared" si="76"/>
        <v>3030.4625000000001</v>
      </c>
      <c r="E99" s="107">
        <f t="shared" si="77"/>
        <v>1959.25</v>
      </c>
      <c r="F99" s="106">
        <f t="shared" si="78"/>
        <v>6668.3349999999991</v>
      </c>
      <c r="G99" s="113">
        <f t="shared" si="79"/>
        <v>3543.7349999999997</v>
      </c>
      <c r="H99" s="107">
        <f t="shared" si="80"/>
        <v>3124.6</v>
      </c>
      <c r="I99" s="106">
        <f t="shared" si="81"/>
        <v>9529.4349999999995</v>
      </c>
      <c r="J99" s="113">
        <f t="shared" si="82"/>
        <v>3930.4849999999997</v>
      </c>
      <c r="K99" s="107">
        <f t="shared" si="83"/>
        <v>5598.95</v>
      </c>
      <c r="M99" s="109" t="s">
        <v>119</v>
      </c>
      <c r="N99" s="106">
        <f t="shared" si="84"/>
        <v>4383.6200000000008</v>
      </c>
      <c r="O99" s="113">
        <f t="shared" si="85"/>
        <v>2424.3700000000003</v>
      </c>
      <c r="P99" s="107">
        <f t="shared" si="86"/>
        <v>1959.25</v>
      </c>
      <c r="Q99" s="106">
        <f t="shared" si="87"/>
        <v>5959.5879999999997</v>
      </c>
      <c r="R99" s="113">
        <f t="shared" si="88"/>
        <v>2834.9879999999998</v>
      </c>
      <c r="S99" s="107">
        <f t="shared" si="89"/>
        <v>3124.6</v>
      </c>
      <c r="T99" s="106">
        <f t="shared" si="90"/>
        <v>8743.3379999999997</v>
      </c>
      <c r="U99" s="113">
        <f t="shared" si="91"/>
        <v>3144.3879999999999</v>
      </c>
      <c r="V99" s="107">
        <f t="shared" si="92"/>
        <v>5598.95</v>
      </c>
    </row>
    <row r="100" spans="2:22">
      <c r="B100" s="109" t="s">
        <v>120</v>
      </c>
      <c r="C100" s="106">
        <f t="shared" si="75"/>
        <v>6000.1925000000001</v>
      </c>
      <c r="D100" s="113">
        <f t="shared" si="76"/>
        <v>3832.6925000000001</v>
      </c>
      <c r="E100" s="107">
        <f t="shared" si="77"/>
        <v>2167.5</v>
      </c>
      <c r="F100" s="106">
        <f t="shared" si="78"/>
        <v>8219.33</v>
      </c>
      <c r="G100" s="113">
        <f t="shared" si="79"/>
        <v>4481.88</v>
      </c>
      <c r="H100" s="107">
        <f t="shared" si="80"/>
        <v>3737.45</v>
      </c>
      <c r="I100" s="106">
        <f t="shared" si="81"/>
        <v>11625.4925</v>
      </c>
      <c r="J100" s="113">
        <f t="shared" si="82"/>
        <v>4970.8424999999997</v>
      </c>
      <c r="K100" s="107">
        <f t="shared" si="83"/>
        <v>6654.65</v>
      </c>
      <c r="M100" s="109" t="s">
        <v>120</v>
      </c>
      <c r="N100" s="106">
        <f t="shared" si="84"/>
        <v>5233.6540000000005</v>
      </c>
      <c r="O100" s="113">
        <f t="shared" si="85"/>
        <v>3066.154</v>
      </c>
      <c r="P100" s="107">
        <f t="shared" si="86"/>
        <v>2167.5</v>
      </c>
      <c r="Q100" s="106">
        <f t="shared" si="87"/>
        <v>7322.9539999999997</v>
      </c>
      <c r="R100" s="113">
        <f t="shared" si="88"/>
        <v>3585.5039999999999</v>
      </c>
      <c r="S100" s="107">
        <f t="shared" si="89"/>
        <v>3737.45</v>
      </c>
      <c r="T100" s="106">
        <f t="shared" si="90"/>
        <v>10631.324000000001</v>
      </c>
      <c r="U100" s="113">
        <f t="shared" si="91"/>
        <v>3976.674</v>
      </c>
      <c r="V100" s="107">
        <f t="shared" si="92"/>
        <v>6654.65</v>
      </c>
    </row>
    <row r="101" spans="2:22">
      <c r="B101" s="110" t="s">
        <v>121</v>
      </c>
      <c r="C101" s="106">
        <f t="shared" si="75"/>
        <v>6712.9175000000005</v>
      </c>
      <c r="D101" s="113">
        <f t="shared" si="76"/>
        <v>4545.4175000000005</v>
      </c>
      <c r="E101" s="107">
        <f t="shared" si="77"/>
        <v>2167.5</v>
      </c>
      <c r="F101" s="106">
        <f t="shared" si="78"/>
        <v>9144.8525000000009</v>
      </c>
      <c r="G101" s="113">
        <f t="shared" si="79"/>
        <v>5315.6025</v>
      </c>
      <c r="H101" s="107">
        <f t="shared" si="80"/>
        <v>3829.25</v>
      </c>
      <c r="I101" s="106">
        <f t="shared" si="81"/>
        <v>13022.127500000001</v>
      </c>
      <c r="J101" s="113">
        <f t="shared" si="82"/>
        <v>5895.7275000000009</v>
      </c>
      <c r="K101" s="107">
        <f t="shared" si="83"/>
        <v>7126.4</v>
      </c>
      <c r="M101" s="110" t="s">
        <v>121</v>
      </c>
      <c r="N101" s="106">
        <f t="shared" si="84"/>
        <v>5803.8340000000007</v>
      </c>
      <c r="O101" s="113">
        <f t="shared" si="85"/>
        <v>3636.3340000000003</v>
      </c>
      <c r="P101" s="107">
        <f t="shared" si="86"/>
        <v>2167.5</v>
      </c>
      <c r="Q101" s="106">
        <f t="shared" si="87"/>
        <v>8081.732</v>
      </c>
      <c r="R101" s="113">
        <f t="shared" si="88"/>
        <v>4252.482</v>
      </c>
      <c r="S101" s="107">
        <f t="shared" si="89"/>
        <v>3829.25</v>
      </c>
      <c r="T101" s="106">
        <f t="shared" si="90"/>
        <v>11842.982</v>
      </c>
      <c r="U101" s="113">
        <f t="shared" si="91"/>
        <v>4716.5820000000003</v>
      </c>
      <c r="V101" s="107">
        <f t="shared" si="92"/>
        <v>7126.4</v>
      </c>
    </row>
    <row r="102" spans="2:22">
      <c r="B102" s="109" t="s">
        <v>122</v>
      </c>
      <c r="C102" s="106">
        <f t="shared" si="75"/>
        <v>9297.5125000000007</v>
      </c>
      <c r="D102" s="113">
        <f t="shared" si="76"/>
        <v>7130.0124999999998</v>
      </c>
      <c r="E102" s="107">
        <f t="shared" si="77"/>
        <v>2167.5</v>
      </c>
      <c r="F102" s="106">
        <f t="shared" si="78"/>
        <v>13395.83</v>
      </c>
      <c r="G102" s="113">
        <f t="shared" si="79"/>
        <v>8338.33</v>
      </c>
      <c r="H102" s="107">
        <f t="shared" si="80"/>
        <v>5057.5</v>
      </c>
      <c r="I102" s="106">
        <f t="shared" si="81"/>
        <v>18569.397499999999</v>
      </c>
      <c r="J102" s="113">
        <f t="shared" si="82"/>
        <v>9248.2975000000006</v>
      </c>
      <c r="K102" s="107">
        <f t="shared" si="83"/>
        <v>9321.1</v>
      </c>
      <c r="M102" s="109" t="s">
        <v>122</v>
      </c>
      <c r="N102" s="106">
        <f t="shared" si="84"/>
        <v>7871.51</v>
      </c>
      <c r="O102" s="113">
        <f t="shared" si="85"/>
        <v>5704.01</v>
      </c>
      <c r="P102" s="107">
        <f t="shared" si="86"/>
        <v>2167.5</v>
      </c>
      <c r="Q102" s="106">
        <f t="shared" si="87"/>
        <v>11728.164000000001</v>
      </c>
      <c r="R102" s="113">
        <f t="shared" si="88"/>
        <v>6670.6639999999998</v>
      </c>
      <c r="S102" s="107">
        <f t="shared" si="89"/>
        <v>5057.5</v>
      </c>
      <c r="T102" s="106">
        <f t="shared" si="90"/>
        <v>16719.738000000001</v>
      </c>
      <c r="U102" s="113">
        <f t="shared" si="91"/>
        <v>7398.6380000000008</v>
      </c>
      <c r="V102" s="107">
        <f t="shared" si="92"/>
        <v>9321.1</v>
      </c>
    </row>
    <row r="103" spans="2:22">
      <c r="B103" s="109" t="s">
        <v>123</v>
      </c>
      <c r="C103" s="106">
        <f t="shared" si="75"/>
        <v>12862.795</v>
      </c>
      <c r="D103" s="113">
        <f t="shared" si="76"/>
        <v>10695.295</v>
      </c>
      <c r="E103" s="107">
        <f t="shared" si="77"/>
        <v>2167.5</v>
      </c>
      <c r="F103" s="106">
        <f t="shared" si="78"/>
        <v>17564.995000000003</v>
      </c>
      <c r="G103" s="113">
        <f t="shared" si="79"/>
        <v>12507.495000000001</v>
      </c>
      <c r="H103" s="107">
        <f t="shared" si="80"/>
        <v>5057.5</v>
      </c>
      <c r="I103" s="106">
        <f t="shared" si="81"/>
        <v>23938.720000000001</v>
      </c>
      <c r="J103" s="113">
        <f t="shared" si="82"/>
        <v>13872.17</v>
      </c>
      <c r="K103" s="107">
        <f t="shared" si="83"/>
        <v>10066.549999999999</v>
      </c>
      <c r="M103" s="109" t="s">
        <v>123</v>
      </c>
      <c r="N103" s="106">
        <f t="shared" si="84"/>
        <v>10723.736000000001</v>
      </c>
      <c r="O103" s="113">
        <f t="shared" si="85"/>
        <v>8556.2360000000008</v>
      </c>
      <c r="P103" s="107">
        <f t="shared" si="86"/>
        <v>2167.5</v>
      </c>
      <c r="Q103" s="106">
        <f t="shared" si="87"/>
        <v>15063.496000000001</v>
      </c>
      <c r="R103" s="113">
        <f t="shared" si="88"/>
        <v>10005.996000000001</v>
      </c>
      <c r="S103" s="107">
        <f t="shared" si="89"/>
        <v>5057.5</v>
      </c>
      <c r="T103" s="106">
        <f t="shared" si="90"/>
        <v>21164.286</v>
      </c>
      <c r="U103" s="113">
        <f t="shared" si="91"/>
        <v>11097.735999999999</v>
      </c>
      <c r="V103" s="107">
        <f t="shared" si="92"/>
        <v>10066.549999999999</v>
      </c>
    </row>
    <row r="104" spans="2:22">
      <c r="B104" s="109" t="s">
        <v>124</v>
      </c>
      <c r="C104" s="106">
        <f t="shared" si="75"/>
        <v>16427.525000000001</v>
      </c>
      <c r="D104" s="113">
        <f t="shared" si="76"/>
        <v>14260.025</v>
      </c>
      <c r="E104" s="107">
        <f t="shared" si="77"/>
        <v>2167.5</v>
      </c>
      <c r="F104" s="106">
        <f t="shared" si="78"/>
        <v>21733.607500000002</v>
      </c>
      <c r="G104" s="113">
        <f t="shared" si="79"/>
        <v>16676.107500000002</v>
      </c>
      <c r="H104" s="107">
        <f t="shared" si="80"/>
        <v>5057.5</v>
      </c>
      <c r="I104" s="106">
        <f t="shared" si="81"/>
        <v>29025.544999999998</v>
      </c>
      <c r="J104" s="113">
        <f t="shared" si="82"/>
        <v>18496.595000000001</v>
      </c>
      <c r="K104" s="107">
        <f t="shared" si="83"/>
        <v>10528.949999999999</v>
      </c>
      <c r="M104" s="109" t="s">
        <v>124</v>
      </c>
      <c r="N104" s="106">
        <f t="shared" si="84"/>
        <v>13575.52</v>
      </c>
      <c r="O104" s="113">
        <f t="shared" si="85"/>
        <v>11408.02</v>
      </c>
      <c r="P104" s="107">
        <f t="shared" si="86"/>
        <v>2167.5</v>
      </c>
      <c r="Q104" s="106">
        <f t="shared" si="87"/>
        <v>18398.386000000002</v>
      </c>
      <c r="R104" s="113">
        <f t="shared" si="88"/>
        <v>13340.886000000002</v>
      </c>
      <c r="S104" s="107">
        <f t="shared" si="89"/>
        <v>5057.5</v>
      </c>
      <c r="T104" s="106">
        <f t="shared" si="90"/>
        <v>25326.226000000002</v>
      </c>
      <c r="U104" s="113">
        <f t="shared" si="91"/>
        <v>14797.276000000002</v>
      </c>
      <c r="V104" s="107">
        <f t="shared" si="92"/>
        <v>10528.949999999999</v>
      </c>
    </row>
    <row r="105" spans="2:22">
      <c r="B105" s="109" t="s">
        <v>125</v>
      </c>
      <c r="C105" s="106">
        <f t="shared" si="75"/>
        <v>21775.172500000001</v>
      </c>
      <c r="D105" s="113">
        <f t="shared" si="76"/>
        <v>19607.672500000001</v>
      </c>
      <c r="E105" s="107">
        <f t="shared" si="77"/>
        <v>2167.5</v>
      </c>
      <c r="F105" s="106">
        <f t="shared" si="78"/>
        <v>27987.355</v>
      </c>
      <c r="G105" s="113">
        <f t="shared" si="79"/>
        <v>22929.855</v>
      </c>
      <c r="H105" s="107">
        <f t="shared" si="80"/>
        <v>5057.5</v>
      </c>
      <c r="I105" s="106">
        <f t="shared" si="81"/>
        <v>35961.077499999999</v>
      </c>
      <c r="J105" s="113">
        <f t="shared" si="82"/>
        <v>25432.127499999999</v>
      </c>
      <c r="K105" s="107">
        <f t="shared" si="83"/>
        <v>10528.949999999999</v>
      </c>
      <c r="M105" s="109" t="s">
        <v>125</v>
      </c>
      <c r="N105" s="106">
        <f t="shared" si="84"/>
        <v>17853.637999999999</v>
      </c>
      <c r="O105" s="113">
        <f t="shared" si="85"/>
        <v>15686.138000000001</v>
      </c>
      <c r="P105" s="107">
        <f t="shared" si="86"/>
        <v>2167.5</v>
      </c>
      <c r="Q105" s="106">
        <f t="shared" si="87"/>
        <v>23401.384000000002</v>
      </c>
      <c r="R105" s="113">
        <f t="shared" si="88"/>
        <v>18343.884000000002</v>
      </c>
      <c r="S105" s="107">
        <f t="shared" si="89"/>
        <v>5057.5</v>
      </c>
      <c r="T105" s="106">
        <f t="shared" si="90"/>
        <v>30874.652000000002</v>
      </c>
      <c r="U105" s="113">
        <f t="shared" si="91"/>
        <v>20345.702000000001</v>
      </c>
      <c r="V105" s="107">
        <f t="shared" si="92"/>
        <v>10528.949999999999</v>
      </c>
    </row>
    <row r="107" spans="2:22">
      <c r="C107" s="108">
        <f>SUM(C113:C126)</f>
        <v>89552.408749999988</v>
      </c>
      <c r="D107" s="108">
        <f t="shared" ref="D107:K107" si="93">SUM(D113:D126)</f>
        <v>65598.558749999997</v>
      </c>
      <c r="E107" s="108">
        <f t="shared" si="93"/>
        <v>23953.85</v>
      </c>
      <c r="F107" s="108">
        <f t="shared" si="93"/>
        <v>118960.73000000001</v>
      </c>
      <c r="G107" s="108">
        <f t="shared" si="93"/>
        <v>73376.929999999993</v>
      </c>
      <c r="H107" s="108">
        <f t="shared" si="93"/>
        <v>45583.8</v>
      </c>
      <c r="I107" s="108">
        <f t="shared" si="93"/>
        <v>167828.03750000001</v>
      </c>
      <c r="J107" s="108">
        <f t="shared" si="93"/>
        <v>81384.737499999988</v>
      </c>
      <c r="K107" s="108">
        <f t="shared" si="93"/>
        <v>86443.299999999988</v>
      </c>
      <c r="N107" s="108">
        <f>SUM(N113:N126)</f>
        <v>76432.697</v>
      </c>
      <c r="O107" s="108">
        <f t="shared" ref="O107:V107" si="94">SUM(O113:O126)</f>
        <v>52478.847000000002</v>
      </c>
      <c r="P107" s="108">
        <f t="shared" si="94"/>
        <v>23953.85</v>
      </c>
      <c r="Q107" s="108">
        <f t="shared" si="94"/>
        <v>104285.34400000001</v>
      </c>
      <c r="R107" s="108">
        <f t="shared" si="94"/>
        <v>58701.544000000002</v>
      </c>
      <c r="S107" s="108">
        <f t="shared" si="94"/>
        <v>45583.8</v>
      </c>
      <c r="T107" s="108">
        <f t="shared" si="94"/>
        <v>151551.09</v>
      </c>
      <c r="U107" s="108">
        <f t="shared" si="94"/>
        <v>65107.790000000008</v>
      </c>
      <c r="V107" s="108">
        <f t="shared" si="94"/>
        <v>86443.299999999988</v>
      </c>
    </row>
    <row r="108" spans="2:22">
      <c r="B108" s="135" t="s">
        <v>213</v>
      </c>
      <c r="C108" s="244" t="s">
        <v>3</v>
      </c>
      <c r="D108" s="244"/>
      <c r="E108" s="244"/>
      <c r="F108" s="244" t="s">
        <v>5</v>
      </c>
      <c r="G108" s="244"/>
      <c r="H108" s="244"/>
      <c r="I108" s="244" t="s">
        <v>6</v>
      </c>
      <c r="J108" s="244"/>
      <c r="K108" s="244"/>
      <c r="M108" s="135" t="s">
        <v>214</v>
      </c>
      <c r="N108" s="244" t="s">
        <v>3</v>
      </c>
      <c r="O108" s="244"/>
      <c r="P108" s="244"/>
      <c r="Q108" s="244" t="s">
        <v>5</v>
      </c>
      <c r="R108" s="244"/>
      <c r="S108" s="244"/>
      <c r="T108" s="244" t="s">
        <v>6</v>
      </c>
      <c r="U108" s="244"/>
      <c r="V108" s="244"/>
    </row>
    <row r="109" spans="2:22">
      <c r="B109" s="2"/>
      <c r="C109" s="2"/>
      <c r="D109" s="123">
        <f>Premium!$C$117</f>
        <v>0.42499999999999999</v>
      </c>
      <c r="E109" s="124"/>
      <c r="F109" s="124"/>
      <c r="G109" s="123">
        <f>Premium!$D$117</f>
        <v>0.45</v>
      </c>
      <c r="H109" s="124"/>
      <c r="I109" s="124"/>
      <c r="J109" s="123">
        <f>Premium!$E$117</f>
        <v>0.45</v>
      </c>
      <c r="K109" s="2"/>
      <c r="L109" s="2"/>
      <c r="M109" s="2"/>
      <c r="N109" s="2"/>
      <c r="O109" s="123">
        <f>Premium!$C$117</f>
        <v>0.42499999999999999</v>
      </c>
      <c r="P109" s="124"/>
      <c r="Q109" s="124"/>
      <c r="R109" s="123">
        <f>Premium!$D$117</f>
        <v>0.45</v>
      </c>
      <c r="S109" s="124"/>
      <c r="T109" s="124"/>
      <c r="U109" s="123">
        <f>Premium!$E$117</f>
        <v>0.45</v>
      </c>
      <c r="V109" s="2"/>
    </row>
    <row r="110" spans="2:22">
      <c r="B110" s="104" t="s">
        <v>21</v>
      </c>
      <c r="C110" s="238">
        <v>10000</v>
      </c>
      <c r="D110" s="239"/>
      <c r="E110" s="240"/>
      <c r="F110" s="238">
        <v>10000</v>
      </c>
      <c r="G110" s="239"/>
      <c r="H110" s="240"/>
      <c r="I110" s="238">
        <v>10000</v>
      </c>
      <c r="J110" s="239"/>
      <c r="K110" s="240"/>
      <c r="M110" s="104" t="s">
        <v>21</v>
      </c>
      <c r="N110" s="238">
        <v>10000</v>
      </c>
      <c r="O110" s="239"/>
      <c r="P110" s="240"/>
      <c r="Q110" s="238">
        <v>10000</v>
      </c>
      <c r="R110" s="239"/>
      <c r="S110" s="240"/>
      <c r="T110" s="238">
        <v>10000</v>
      </c>
      <c r="U110" s="239"/>
      <c r="V110" s="240"/>
    </row>
    <row r="111" spans="2:22">
      <c r="B111" s="104"/>
      <c r="C111" s="238" t="s">
        <v>136</v>
      </c>
      <c r="D111" s="239"/>
      <c r="E111" s="240"/>
      <c r="F111" s="238" t="s">
        <v>136</v>
      </c>
      <c r="G111" s="239"/>
      <c r="H111" s="240"/>
      <c r="I111" s="238" t="s">
        <v>136</v>
      </c>
      <c r="J111" s="239"/>
      <c r="K111" s="240"/>
      <c r="M111" s="104"/>
      <c r="N111" s="238" t="s">
        <v>137</v>
      </c>
      <c r="O111" s="239"/>
      <c r="P111" s="240"/>
      <c r="Q111" s="238" t="s">
        <v>137</v>
      </c>
      <c r="R111" s="239"/>
      <c r="S111" s="240"/>
      <c r="T111" s="238" t="s">
        <v>137</v>
      </c>
      <c r="U111" s="239"/>
      <c r="V111" s="240"/>
    </row>
    <row r="112" spans="2:22">
      <c r="B112" s="104"/>
      <c r="C112" s="105" t="s">
        <v>32</v>
      </c>
      <c r="D112" s="105" t="s">
        <v>138</v>
      </c>
      <c r="E112" s="105" t="s">
        <v>139</v>
      </c>
      <c r="F112" s="105" t="s">
        <v>32</v>
      </c>
      <c r="G112" s="105" t="s">
        <v>138</v>
      </c>
      <c r="H112" s="105" t="s">
        <v>139</v>
      </c>
      <c r="I112" s="105" t="s">
        <v>32</v>
      </c>
      <c r="J112" s="105" t="s">
        <v>138</v>
      </c>
      <c r="K112" s="105" t="s">
        <v>139</v>
      </c>
      <c r="M112" s="104"/>
      <c r="N112" s="105" t="s">
        <v>32</v>
      </c>
      <c r="O112" s="105" t="s">
        <v>138</v>
      </c>
      <c r="P112" s="105" t="s">
        <v>139</v>
      </c>
      <c r="Q112" s="105" t="s">
        <v>32</v>
      </c>
      <c r="R112" s="105" t="s">
        <v>138</v>
      </c>
      <c r="S112" s="105" t="s">
        <v>139</v>
      </c>
      <c r="T112" s="105" t="s">
        <v>32</v>
      </c>
      <c r="U112" s="105" t="s">
        <v>138</v>
      </c>
      <c r="V112" s="105" t="s">
        <v>139</v>
      </c>
    </row>
    <row r="113" spans="2:22">
      <c r="B113" s="109" t="s">
        <v>112</v>
      </c>
      <c r="C113" s="106">
        <f>SUM(D113:E113)</f>
        <v>2057.17</v>
      </c>
      <c r="D113" s="113">
        <f>D8*(1-D$109)</f>
        <v>946.21999999999991</v>
      </c>
      <c r="E113" s="107">
        <f>E8</f>
        <v>1110.95</v>
      </c>
      <c r="F113" s="106">
        <f>SUM(G113:H113)</f>
        <v>2720.17</v>
      </c>
      <c r="G113" s="113">
        <f>G8*(1-G$109)</f>
        <v>1058.42</v>
      </c>
      <c r="H113" s="107">
        <f>H8</f>
        <v>1661.75</v>
      </c>
      <c r="I113" s="106">
        <f>SUM(J113:K113)</f>
        <v>4070.6925000000001</v>
      </c>
      <c r="J113" s="113">
        <f>J8*(1-J$109)</f>
        <v>1173.8925000000002</v>
      </c>
      <c r="K113" s="107">
        <f>K8</f>
        <v>2896.7999999999997</v>
      </c>
      <c r="M113" s="109" t="s">
        <v>112</v>
      </c>
      <c r="N113" s="106">
        <f>SUM(O113:P113)</f>
        <v>1867.9259999999999</v>
      </c>
      <c r="O113" s="113">
        <f>O8*(1-O$109)</f>
        <v>756.976</v>
      </c>
      <c r="P113" s="107">
        <f>P8</f>
        <v>1110.95</v>
      </c>
      <c r="Q113" s="106">
        <f>SUM(R113:S113)</f>
        <v>2508.4859999999999</v>
      </c>
      <c r="R113" s="113">
        <f>R8*(1-R$109)</f>
        <v>846.7360000000001</v>
      </c>
      <c r="S113" s="107">
        <f>S8</f>
        <v>1661.75</v>
      </c>
      <c r="T113" s="106">
        <f>SUM(U113:V113)</f>
        <v>3835.9139999999998</v>
      </c>
      <c r="U113" s="113">
        <f>U8*(1-U$109)</f>
        <v>939.11400000000003</v>
      </c>
      <c r="V113" s="107">
        <f>V8</f>
        <v>2896.7999999999997</v>
      </c>
    </row>
    <row r="114" spans="2:22">
      <c r="B114" s="109" t="s">
        <v>113</v>
      </c>
      <c r="C114" s="106">
        <f t="shared" ref="C114:C126" si="95">SUM(D114:E114)</f>
        <v>1869.4899999999998</v>
      </c>
      <c r="D114" s="113">
        <f t="shared" ref="D114:D126" si="96">D9*(1-D$109)</f>
        <v>914.93999999999994</v>
      </c>
      <c r="E114" s="107">
        <f t="shared" ref="E114:E126" si="97">E9</f>
        <v>954.55</v>
      </c>
      <c r="F114" s="106">
        <f t="shared" ref="F114:F126" si="98">SUM(G114:H114)</f>
        <v>2638.3575000000001</v>
      </c>
      <c r="G114" s="113">
        <f t="shared" ref="G114:G126" si="99">G9*(1-G$109)</f>
        <v>1023.3575</v>
      </c>
      <c r="H114" s="107">
        <f t="shared" ref="H114:H126" si="100">H9</f>
        <v>1615</v>
      </c>
      <c r="I114" s="106">
        <f t="shared" ref="I114:I126" si="101">SUM(J114:K114)</f>
        <v>4042.9399999999996</v>
      </c>
      <c r="J114" s="113">
        <f t="shared" ref="J114:J126" si="102">J9*(1-J$109)</f>
        <v>1135.0899999999999</v>
      </c>
      <c r="K114" s="107">
        <f t="shared" ref="K114:K126" si="103">K9</f>
        <v>2907.85</v>
      </c>
      <c r="M114" s="109" t="s">
        <v>113</v>
      </c>
      <c r="N114" s="106">
        <f t="shared" ref="N114:N126" si="104">SUM(O114:P114)</f>
        <v>1686.502</v>
      </c>
      <c r="O114" s="113">
        <f t="shared" ref="O114:O126" si="105">O9*(1-O$109)</f>
        <v>731.952</v>
      </c>
      <c r="P114" s="107">
        <f t="shared" ref="P114:P126" si="106">P9</f>
        <v>954.55</v>
      </c>
      <c r="Q114" s="106">
        <f t="shared" ref="Q114:Q126" si="107">SUM(R114:S114)</f>
        <v>2433.6860000000001</v>
      </c>
      <c r="R114" s="113">
        <f t="shared" ref="R114:R126" si="108">R9*(1-R$109)</f>
        <v>818.68600000000004</v>
      </c>
      <c r="S114" s="107">
        <f t="shared" ref="S114:S126" si="109">S9</f>
        <v>1615</v>
      </c>
      <c r="T114" s="106">
        <f t="shared" ref="T114:T126" si="110">SUM(U114:V114)</f>
        <v>3815.922</v>
      </c>
      <c r="U114" s="113">
        <f t="shared" ref="U114:U126" si="111">U9*(1-U$109)</f>
        <v>908.072</v>
      </c>
      <c r="V114" s="107">
        <f t="shared" ref="V114:V126" si="112">V9</f>
        <v>2907.85</v>
      </c>
    </row>
    <row r="115" spans="2:22">
      <c r="B115" s="109" t="s">
        <v>114</v>
      </c>
      <c r="C115" s="106">
        <f t="shared" si="95"/>
        <v>2161.6774999999998</v>
      </c>
      <c r="D115" s="113">
        <f t="shared" si="96"/>
        <v>1056.6775</v>
      </c>
      <c r="E115" s="107">
        <f t="shared" si="97"/>
        <v>1105</v>
      </c>
      <c r="F115" s="106">
        <f t="shared" si="98"/>
        <v>3032.29</v>
      </c>
      <c r="G115" s="113">
        <f t="shared" si="99"/>
        <v>1181.8399999999999</v>
      </c>
      <c r="H115" s="107">
        <f t="shared" si="100"/>
        <v>1850.45</v>
      </c>
      <c r="I115" s="106">
        <f t="shared" si="101"/>
        <v>4771.22</v>
      </c>
      <c r="J115" s="113">
        <f t="shared" si="102"/>
        <v>1310.8700000000001</v>
      </c>
      <c r="K115" s="107">
        <f t="shared" si="103"/>
        <v>3460.35</v>
      </c>
      <c r="M115" s="109" t="s">
        <v>114</v>
      </c>
      <c r="N115" s="106">
        <f t="shared" si="104"/>
        <v>1950.3420000000001</v>
      </c>
      <c r="O115" s="113">
        <f t="shared" si="105"/>
        <v>845.34199999999998</v>
      </c>
      <c r="P115" s="107">
        <f t="shared" si="106"/>
        <v>1105</v>
      </c>
      <c r="Q115" s="106">
        <f t="shared" si="107"/>
        <v>2795.922</v>
      </c>
      <c r="R115" s="113">
        <f t="shared" si="108"/>
        <v>945.47200000000009</v>
      </c>
      <c r="S115" s="107">
        <f t="shared" si="109"/>
        <v>1850.45</v>
      </c>
      <c r="T115" s="106">
        <f t="shared" si="110"/>
        <v>4509.0460000000003</v>
      </c>
      <c r="U115" s="113">
        <f t="shared" si="111"/>
        <v>1048.6960000000001</v>
      </c>
      <c r="V115" s="107">
        <f t="shared" si="112"/>
        <v>3460.35</v>
      </c>
    </row>
    <row r="116" spans="2:22">
      <c r="B116" s="109" t="s">
        <v>115</v>
      </c>
      <c r="C116" s="106">
        <f t="shared" si="95"/>
        <v>2649.6412499999997</v>
      </c>
      <c r="D116" s="113">
        <f t="shared" si="96"/>
        <v>1340.6412499999997</v>
      </c>
      <c r="E116" s="107">
        <f t="shared" si="97"/>
        <v>1309</v>
      </c>
      <c r="F116" s="106">
        <f t="shared" si="98"/>
        <v>3657.4225000000001</v>
      </c>
      <c r="G116" s="113">
        <f t="shared" si="99"/>
        <v>1499.2725</v>
      </c>
      <c r="H116" s="107">
        <f t="shared" si="100"/>
        <v>2158.15</v>
      </c>
      <c r="I116" s="106">
        <f t="shared" si="101"/>
        <v>5589.0475000000006</v>
      </c>
      <c r="J116" s="113">
        <f t="shared" si="102"/>
        <v>1662.8975</v>
      </c>
      <c r="K116" s="107">
        <f t="shared" si="103"/>
        <v>3926.15</v>
      </c>
      <c r="M116" s="109" t="s">
        <v>115</v>
      </c>
      <c r="N116" s="106">
        <f t="shared" si="104"/>
        <v>2381.5129999999999</v>
      </c>
      <c r="O116" s="113">
        <f t="shared" si="105"/>
        <v>1072.5129999999997</v>
      </c>
      <c r="P116" s="107">
        <f t="shared" si="106"/>
        <v>1309</v>
      </c>
      <c r="Q116" s="106">
        <f t="shared" si="107"/>
        <v>3357.5680000000002</v>
      </c>
      <c r="R116" s="113">
        <f t="shared" si="108"/>
        <v>1199.4179999999999</v>
      </c>
      <c r="S116" s="107">
        <f t="shared" si="109"/>
        <v>2158.15</v>
      </c>
      <c r="T116" s="106">
        <f t="shared" si="110"/>
        <v>5256.4679999999998</v>
      </c>
      <c r="U116" s="113">
        <f t="shared" si="111"/>
        <v>1330.318</v>
      </c>
      <c r="V116" s="107">
        <f t="shared" si="112"/>
        <v>3926.15</v>
      </c>
    </row>
    <row r="117" spans="2:22">
      <c r="B117" s="109" t="s">
        <v>116</v>
      </c>
      <c r="C117" s="106">
        <f t="shared" si="95"/>
        <v>2940.5962499999996</v>
      </c>
      <c r="D117" s="113">
        <f t="shared" si="96"/>
        <v>1577.1962499999997</v>
      </c>
      <c r="E117" s="107">
        <f t="shared" si="97"/>
        <v>1363.3999999999999</v>
      </c>
      <c r="F117" s="106">
        <f t="shared" si="98"/>
        <v>3966.2275</v>
      </c>
      <c r="G117" s="113">
        <f t="shared" si="99"/>
        <v>1763.8775000000001</v>
      </c>
      <c r="H117" s="107">
        <f t="shared" si="100"/>
        <v>2202.35</v>
      </c>
      <c r="I117" s="106">
        <f t="shared" si="101"/>
        <v>5954.8875000000007</v>
      </c>
      <c r="J117" s="113">
        <f t="shared" si="102"/>
        <v>1956.4875000000002</v>
      </c>
      <c r="K117" s="107">
        <f t="shared" si="103"/>
        <v>3998.4</v>
      </c>
      <c r="M117" s="109" t="s">
        <v>116</v>
      </c>
      <c r="N117" s="106">
        <f t="shared" si="104"/>
        <v>2625.1570000000002</v>
      </c>
      <c r="O117" s="113">
        <f t="shared" si="105"/>
        <v>1261.7570000000001</v>
      </c>
      <c r="P117" s="107">
        <f t="shared" si="106"/>
        <v>1363.3999999999999</v>
      </c>
      <c r="Q117" s="106">
        <f t="shared" si="107"/>
        <v>3613.4520000000002</v>
      </c>
      <c r="R117" s="113">
        <f t="shared" si="108"/>
        <v>1411.1020000000001</v>
      </c>
      <c r="S117" s="107">
        <f t="shared" si="109"/>
        <v>2202.35</v>
      </c>
      <c r="T117" s="106">
        <f t="shared" si="110"/>
        <v>5563.59</v>
      </c>
      <c r="U117" s="113">
        <f t="shared" si="111"/>
        <v>1565.1900000000003</v>
      </c>
      <c r="V117" s="107">
        <f t="shared" si="112"/>
        <v>3998.4</v>
      </c>
    </row>
    <row r="118" spans="2:22">
      <c r="B118" s="110" t="s">
        <v>117</v>
      </c>
      <c r="C118" s="106">
        <f t="shared" si="95"/>
        <v>3266.9324999999999</v>
      </c>
      <c r="D118" s="113">
        <f t="shared" si="96"/>
        <v>1781.9824999999998</v>
      </c>
      <c r="E118" s="107">
        <f t="shared" si="97"/>
        <v>1484.95</v>
      </c>
      <c r="F118" s="106">
        <f t="shared" si="98"/>
        <v>4418.47</v>
      </c>
      <c r="G118" s="113">
        <f t="shared" si="99"/>
        <v>1993.4200000000003</v>
      </c>
      <c r="H118" s="107">
        <f t="shared" si="100"/>
        <v>2425.0499999999997</v>
      </c>
      <c r="I118" s="106">
        <f t="shared" si="101"/>
        <v>6690.3075000000008</v>
      </c>
      <c r="J118" s="113">
        <f t="shared" si="102"/>
        <v>2210.8075000000003</v>
      </c>
      <c r="K118" s="107">
        <f t="shared" si="103"/>
        <v>4479.5</v>
      </c>
      <c r="M118" s="110" t="s">
        <v>117</v>
      </c>
      <c r="N118" s="106">
        <f t="shared" si="104"/>
        <v>2910.5360000000001</v>
      </c>
      <c r="O118" s="113">
        <f t="shared" si="105"/>
        <v>1425.586</v>
      </c>
      <c r="P118" s="107">
        <f t="shared" si="106"/>
        <v>1484.95</v>
      </c>
      <c r="Q118" s="106">
        <f t="shared" si="107"/>
        <v>4019.7860000000001</v>
      </c>
      <c r="R118" s="113">
        <f t="shared" si="108"/>
        <v>1594.7360000000003</v>
      </c>
      <c r="S118" s="107">
        <f t="shared" si="109"/>
        <v>2425.0499999999997</v>
      </c>
      <c r="T118" s="106">
        <f t="shared" si="110"/>
        <v>6248.1460000000006</v>
      </c>
      <c r="U118" s="113">
        <f t="shared" si="111"/>
        <v>1768.6460000000002</v>
      </c>
      <c r="V118" s="107">
        <f t="shared" si="112"/>
        <v>4479.5</v>
      </c>
    </row>
    <row r="119" spans="2:22">
      <c r="B119" s="109" t="s">
        <v>118</v>
      </c>
      <c r="C119" s="106">
        <f t="shared" si="95"/>
        <v>3822.0249999999996</v>
      </c>
      <c r="D119" s="113">
        <f t="shared" si="96"/>
        <v>2160.2749999999996</v>
      </c>
      <c r="E119" s="107">
        <f t="shared" si="97"/>
        <v>1661.75</v>
      </c>
      <c r="F119" s="106">
        <f t="shared" si="98"/>
        <v>5166.2574999999997</v>
      </c>
      <c r="G119" s="113">
        <f t="shared" si="99"/>
        <v>2416.5075000000002</v>
      </c>
      <c r="H119" s="107">
        <f t="shared" si="100"/>
        <v>2749.75</v>
      </c>
      <c r="I119" s="106">
        <f t="shared" si="101"/>
        <v>7628.8775000000005</v>
      </c>
      <c r="J119" s="113">
        <f t="shared" si="102"/>
        <v>2680.1775000000002</v>
      </c>
      <c r="K119" s="107">
        <f t="shared" si="103"/>
        <v>4948.7</v>
      </c>
      <c r="M119" s="109" t="s">
        <v>118</v>
      </c>
      <c r="N119" s="106">
        <f t="shared" si="104"/>
        <v>3389.9700000000003</v>
      </c>
      <c r="O119" s="113">
        <f t="shared" si="105"/>
        <v>1728.22</v>
      </c>
      <c r="P119" s="107">
        <f t="shared" si="106"/>
        <v>1661.75</v>
      </c>
      <c r="Q119" s="106">
        <f t="shared" si="107"/>
        <v>4682.9560000000001</v>
      </c>
      <c r="R119" s="113">
        <f t="shared" si="108"/>
        <v>1933.2060000000001</v>
      </c>
      <c r="S119" s="107">
        <f t="shared" si="109"/>
        <v>2749.75</v>
      </c>
      <c r="T119" s="106">
        <f t="shared" si="110"/>
        <v>7092.8420000000006</v>
      </c>
      <c r="U119" s="113">
        <f t="shared" si="111"/>
        <v>2144.1420000000003</v>
      </c>
      <c r="V119" s="107">
        <f t="shared" si="112"/>
        <v>4948.7</v>
      </c>
    </row>
    <row r="120" spans="2:22">
      <c r="B120" s="109" t="s">
        <v>119</v>
      </c>
      <c r="C120" s="106">
        <f t="shared" si="95"/>
        <v>4640.0437499999998</v>
      </c>
      <c r="D120" s="113">
        <f t="shared" si="96"/>
        <v>2680.7937499999998</v>
      </c>
      <c r="E120" s="107">
        <f t="shared" si="97"/>
        <v>1959.25</v>
      </c>
      <c r="F120" s="106">
        <f t="shared" si="98"/>
        <v>6123.1450000000004</v>
      </c>
      <c r="G120" s="113">
        <f t="shared" si="99"/>
        <v>2998.5450000000001</v>
      </c>
      <c r="H120" s="107">
        <f t="shared" si="100"/>
        <v>3124.6</v>
      </c>
      <c r="I120" s="106">
        <f t="shared" si="101"/>
        <v>8924.744999999999</v>
      </c>
      <c r="J120" s="113">
        <f t="shared" si="102"/>
        <v>3325.7950000000001</v>
      </c>
      <c r="K120" s="107">
        <f t="shared" si="103"/>
        <v>5598.95</v>
      </c>
      <c r="M120" s="109" t="s">
        <v>119</v>
      </c>
      <c r="N120" s="106">
        <f t="shared" si="104"/>
        <v>4103.8850000000002</v>
      </c>
      <c r="O120" s="113">
        <f t="shared" si="105"/>
        <v>2144.6349999999998</v>
      </c>
      <c r="P120" s="107">
        <f t="shared" si="106"/>
        <v>1959.25</v>
      </c>
      <c r="Q120" s="106">
        <f t="shared" si="107"/>
        <v>5523.4359999999997</v>
      </c>
      <c r="R120" s="113">
        <f t="shared" si="108"/>
        <v>2398.8359999999998</v>
      </c>
      <c r="S120" s="107">
        <f t="shared" si="109"/>
        <v>3124.6</v>
      </c>
      <c r="T120" s="106">
        <f t="shared" si="110"/>
        <v>8259.5859999999993</v>
      </c>
      <c r="U120" s="113">
        <f t="shared" si="111"/>
        <v>2660.636</v>
      </c>
      <c r="V120" s="107">
        <f t="shared" si="112"/>
        <v>5598.95</v>
      </c>
    </row>
    <row r="121" spans="2:22">
      <c r="B121" s="109" t="s">
        <v>120</v>
      </c>
      <c r="C121" s="106">
        <f t="shared" si="95"/>
        <v>5557.9587499999998</v>
      </c>
      <c r="D121" s="113">
        <f t="shared" si="96"/>
        <v>3390.4587499999998</v>
      </c>
      <c r="E121" s="107">
        <f t="shared" si="97"/>
        <v>2167.5</v>
      </c>
      <c r="F121" s="106">
        <f t="shared" si="98"/>
        <v>7529.8099999999995</v>
      </c>
      <c r="G121" s="113">
        <f t="shared" si="99"/>
        <v>3792.36</v>
      </c>
      <c r="H121" s="107">
        <f t="shared" si="100"/>
        <v>3737.45</v>
      </c>
      <c r="I121" s="106">
        <f t="shared" si="101"/>
        <v>10860.747499999999</v>
      </c>
      <c r="J121" s="113">
        <f t="shared" si="102"/>
        <v>4206.0974999999999</v>
      </c>
      <c r="K121" s="107">
        <f t="shared" si="103"/>
        <v>6654.65</v>
      </c>
      <c r="M121" s="109" t="s">
        <v>120</v>
      </c>
      <c r="N121" s="106">
        <f t="shared" si="104"/>
        <v>4879.8670000000002</v>
      </c>
      <c r="O121" s="113">
        <f t="shared" si="105"/>
        <v>2712.3669999999997</v>
      </c>
      <c r="P121" s="107">
        <f t="shared" si="106"/>
        <v>2167.5</v>
      </c>
      <c r="Q121" s="106">
        <f t="shared" si="107"/>
        <v>6771.3379999999997</v>
      </c>
      <c r="R121" s="113">
        <f t="shared" si="108"/>
        <v>3033.8880000000004</v>
      </c>
      <c r="S121" s="107">
        <f t="shared" si="109"/>
        <v>3737.45</v>
      </c>
      <c r="T121" s="106">
        <f t="shared" si="110"/>
        <v>10019.528</v>
      </c>
      <c r="U121" s="113">
        <f t="shared" si="111"/>
        <v>3364.8780000000002</v>
      </c>
      <c r="V121" s="107">
        <f t="shared" si="112"/>
        <v>6654.65</v>
      </c>
    </row>
    <row r="122" spans="2:22">
      <c r="B122" s="110" t="s">
        <v>121</v>
      </c>
      <c r="C122" s="106">
        <f t="shared" si="95"/>
        <v>6188.4462499999991</v>
      </c>
      <c r="D122" s="113">
        <f t="shared" si="96"/>
        <v>4020.9462499999995</v>
      </c>
      <c r="E122" s="107">
        <f t="shared" si="97"/>
        <v>2167.5</v>
      </c>
      <c r="F122" s="106">
        <f t="shared" si="98"/>
        <v>8327.067500000001</v>
      </c>
      <c r="G122" s="113">
        <f t="shared" si="99"/>
        <v>4497.8175000000001</v>
      </c>
      <c r="H122" s="107">
        <f t="shared" si="100"/>
        <v>3829.25</v>
      </c>
      <c r="I122" s="106">
        <f t="shared" si="101"/>
        <v>12115.092500000001</v>
      </c>
      <c r="J122" s="113">
        <f t="shared" si="102"/>
        <v>4988.692500000001</v>
      </c>
      <c r="K122" s="107">
        <f t="shared" si="103"/>
        <v>7126.4</v>
      </c>
      <c r="M122" s="110" t="s">
        <v>121</v>
      </c>
      <c r="N122" s="106">
        <f t="shared" si="104"/>
        <v>5384.2569999999996</v>
      </c>
      <c r="O122" s="113">
        <f t="shared" si="105"/>
        <v>3216.7570000000001</v>
      </c>
      <c r="P122" s="107">
        <f t="shared" si="106"/>
        <v>2167.5</v>
      </c>
      <c r="Q122" s="106">
        <f t="shared" si="107"/>
        <v>7427.5040000000008</v>
      </c>
      <c r="R122" s="113">
        <f t="shared" si="108"/>
        <v>3598.2540000000004</v>
      </c>
      <c r="S122" s="107">
        <f t="shared" si="109"/>
        <v>3829.25</v>
      </c>
      <c r="T122" s="106">
        <f t="shared" si="110"/>
        <v>11117.353999999999</v>
      </c>
      <c r="U122" s="113">
        <f t="shared" si="111"/>
        <v>3990.9540000000006</v>
      </c>
      <c r="V122" s="107">
        <f t="shared" si="112"/>
        <v>7126.4</v>
      </c>
    </row>
    <row r="123" spans="2:22">
      <c r="B123" s="109" t="s">
        <v>122</v>
      </c>
      <c r="C123" s="106">
        <f t="shared" si="95"/>
        <v>8474.8187499999985</v>
      </c>
      <c r="D123" s="113">
        <f t="shared" si="96"/>
        <v>6307.3187499999995</v>
      </c>
      <c r="E123" s="107">
        <f t="shared" si="97"/>
        <v>2167.5</v>
      </c>
      <c r="F123" s="106">
        <f t="shared" si="98"/>
        <v>12113.01</v>
      </c>
      <c r="G123" s="113">
        <f t="shared" si="99"/>
        <v>7055.51</v>
      </c>
      <c r="H123" s="107">
        <f t="shared" si="100"/>
        <v>5057.5</v>
      </c>
      <c r="I123" s="106">
        <f t="shared" si="101"/>
        <v>17146.5825</v>
      </c>
      <c r="J123" s="113">
        <f t="shared" si="102"/>
        <v>7825.4825000000001</v>
      </c>
      <c r="K123" s="107">
        <f t="shared" si="103"/>
        <v>9321.1</v>
      </c>
      <c r="M123" s="109" t="s">
        <v>122</v>
      </c>
      <c r="N123" s="106">
        <f t="shared" si="104"/>
        <v>7213.3549999999996</v>
      </c>
      <c r="O123" s="113">
        <f t="shared" si="105"/>
        <v>5045.8549999999996</v>
      </c>
      <c r="P123" s="107">
        <f t="shared" si="106"/>
        <v>2167.5</v>
      </c>
      <c r="Q123" s="106">
        <f t="shared" si="107"/>
        <v>10701.907999999999</v>
      </c>
      <c r="R123" s="113">
        <f t="shared" si="108"/>
        <v>5644.4080000000004</v>
      </c>
      <c r="S123" s="107">
        <f t="shared" si="109"/>
        <v>5057.5</v>
      </c>
      <c r="T123" s="106">
        <f t="shared" si="110"/>
        <v>15581.486000000001</v>
      </c>
      <c r="U123" s="113">
        <f t="shared" si="111"/>
        <v>6260.3860000000004</v>
      </c>
      <c r="V123" s="107">
        <f t="shared" si="112"/>
        <v>9321.1</v>
      </c>
    </row>
    <row r="124" spans="2:22">
      <c r="B124" s="109" t="s">
        <v>123</v>
      </c>
      <c r="C124" s="106">
        <f t="shared" si="95"/>
        <v>11628.722499999998</v>
      </c>
      <c r="D124" s="113">
        <f t="shared" si="96"/>
        <v>9461.222499999998</v>
      </c>
      <c r="E124" s="107">
        <f t="shared" si="97"/>
        <v>2167.5</v>
      </c>
      <c r="F124" s="106">
        <f t="shared" si="98"/>
        <v>15640.765000000001</v>
      </c>
      <c r="G124" s="113">
        <f t="shared" si="99"/>
        <v>10583.265000000001</v>
      </c>
      <c r="H124" s="107">
        <f t="shared" si="100"/>
        <v>5057.5</v>
      </c>
      <c r="I124" s="106">
        <f t="shared" si="101"/>
        <v>21804.54</v>
      </c>
      <c r="J124" s="113">
        <f t="shared" si="102"/>
        <v>11737.99</v>
      </c>
      <c r="K124" s="107">
        <f t="shared" si="103"/>
        <v>10066.549999999999</v>
      </c>
      <c r="M124" s="109" t="s">
        <v>123</v>
      </c>
      <c r="N124" s="106">
        <f t="shared" si="104"/>
        <v>9736.4779999999992</v>
      </c>
      <c r="O124" s="113">
        <f t="shared" si="105"/>
        <v>7568.9780000000001</v>
      </c>
      <c r="P124" s="107">
        <f t="shared" si="106"/>
        <v>2167.5</v>
      </c>
      <c r="Q124" s="106">
        <f t="shared" si="107"/>
        <v>13524.112000000001</v>
      </c>
      <c r="R124" s="113">
        <f t="shared" si="108"/>
        <v>8466.612000000001</v>
      </c>
      <c r="S124" s="107">
        <f t="shared" si="109"/>
        <v>5057.5</v>
      </c>
      <c r="T124" s="106">
        <f t="shared" si="110"/>
        <v>19456.941999999999</v>
      </c>
      <c r="U124" s="113">
        <f t="shared" si="111"/>
        <v>9390.3919999999998</v>
      </c>
      <c r="V124" s="107">
        <f t="shared" si="112"/>
        <v>10066.549999999999</v>
      </c>
    </row>
    <row r="125" spans="2:22">
      <c r="B125" s="109" t="s">
        <v>124</v>
      </c>
      <c r="C125" s="106">
        <f t="shared" si="95"/>
        <v>14782.137499999999</v>
      </c>
      <c r="D125" s="113">
        <f t="shared" si="96"/>
        <v>12614.637499999999</v>
      </c>
      <c r="E125" s="107">
        <f t="shared" si="97"/>
        <v>2167.5</v>
      </c>
      <c r="F125" s="106">
        <f t="shared" si="98"/>
        <v>19168.052500000002</v>
      </c>
      <c r="G125" s="113">
        <f t="shared" si="99"/>
        <v>14110.552500000002</v>
      </c>
      <c r="H125" s="107">
        <f t="shared" si="100"/>
        <v>5057.5</v>
      </c>
      <c r="I125" s="106">
        <f t="shared" si="101"/>
        <v>26179.915000000001</v>
      </c>
      <c r="J125" s="113">
        <f t="shared" si="102"/>
        <v>15650.965</v>
      </c>
      <c r="K125" s="107">
        <f t="shared" si="103"/>
        <v>10528.949999999999</v>
      </c>
      <c r="M125" s="109" t="s">
        <v>124</v>
      </c>
      <c r="N125" s="106">
        <f t="shared" si="104"/>
        <v>12259.21</v>
      </c>
      <c r="O125" s="113">
        <f t="shared" si="105"/>
        <v>10091.709999999999</v>
      </c>
      <c r="P125" s="107">
        <f t="shared" si="106"/>
        <v>2167.5</v>
      </c>
      <c r="Q125" s="106">
        <f t="shared" si="107"/>
        <v>16345.942000000003</v>
      </c>
      <c r="R125" s="113">
        <f t="shared" si="108"/>
        <v>11288.442000000003</v>
      </c>
      <c r="S125" s="107">
        <f t="shared" si="109"/>
        <v>5057.5</v>
      </c>
      <c r="T125" s="106">
        <f t="shared" si="110"/>
        <v>23049.722000000002</v>
      </c>
      <c r="U125" s="113">
        <f t="shared" si="111"/>
        <v>12520.772000000001</v>
      </c>
      <c r="V125" s="107">
        <f t="shared" si="112"/>
        <v>10528.949999999999</v>
      </c>
    </row>
    <row r="126" spans="2:22">
      <c r="B126" s="109" t="s">
        <v>125</v>
      </c>
      <c r="C126" s="106">
        <f t="shared" si="95"/>
        <v>19512.748749999999</v>
      </c>
      <c r="D126" s="113">
        <f t="shared" si="96"/>
        <v>17345.248749999999</v>
      </c>
      <c r="E126" s="107">
        <f t="shared" si="97"/>
        <v>2167.5</v>
      </c>
      <c r="F126" s="106">
        <f t="shared" si="98"/>
        <v>24459.685000000001</v>
      </c>
      <c r="G126" s="113">
        <f t="shared" si="99"/>
        <v>19402.185000000001</v>
      </c>
      <c r="H126" s="107">
        <f t="shared" si="100"/>
        <v>5057.5</v>
      </c>
      <c r="I126" s="106">
        <f t="shared" si="101"/>
        <v>32048.442499999997</v>
      </c>
      <c r="J126" s="113">
        <f t="shared" si="102"/>
        <v>21519.4925</v>
      </c>
      <c r="K126" s="107">
        <f t="shared" si="103"/>
        <v>10528.949999999999</v>
      </c>
      <c r="M126" s="109" t="s">
        <v>125</v>
      </c>
      <c r="N126" s="106">
        <f t="shared" si="104"/>
        <v>16043.698999999999</v>
      </c>
      <c r="O126" s="113">
        <f t="shared" si="105"/>
        <v>13876.198999999999</v>
      </c>
      <c r="P126" s="107">
        <f t="shared" si="106"/>
        <v>2167.5</v>
      </c>
      <c r="Q126" s="106">
        <f t="shared" si="107"/>
        <v>20579.248</v>
      </c>
      <c r="R126" s="113">
        <f t="shared" si="108"/>
        <v>15521.748000000001</v>
      </c>
      <c r="S126" s="107">
        <f t="shared" si="109"/>
        <v>5057.5</v>
      </c>
      <c r="T126" s="106">
        <f t="shared" si="110"/>
        <v>27744.544000000002</v>
      </c>
      <c r="U126" s="113">
        <f t="shared" si="111"/>
        <v>17215.594000000001</v>
      </c>
      <c r="V126" s="107">
        <f t="shared" si="112"/>
        <v>10528.949999999999</v>
      </c>
    </row>
  </sheetData>
  <mergeCells count="116">
    <mergeCell ref="C111:E111"/>
    <mergeCell ref="F111:H111"/>
    <mergeCell ref="I111:K111"/>
    <mergeCell ref="N111:P111"/>
    <mergeCell ref="Q111:S111"/>
    <mergeCell ref="T111:V111"/>
    <mergeCell ref="C110:E110"/>
    <mergeCell ref="F110:H110"/>
    <mergeCell ref="I110:K110"/>
    <mergeCell ref="N110:P110"/>
    <mergeCell ref="Q110:S110"/>
    <mergeCell ref="T110:V110"/>
    <mergeCell ref="C108:E108"/>
    <mergeCell ref="F108:H108"/>
    <mergeCell ref="I108:K108"/>
    <mergeCell ref="N108:P108"/>
    <mergeCell ref="Q108:S108"/>
    <mergeCell ref="T108:V108"/>
    <mergeCell ref="C90:E90"/>
    <mergeCell ref="F90:H90"/>
    <mergeCell ref="I90:K90"/>
    <mergeCell ref="N90:P90"/>
    <mergeCell ref="Q90:S90"/>
    <mergeCell ref="T90:V90"/>
    <mergeCell ref="C89:E89"/>
    <mergeCell ref="F89:H89"/>
    <mergeCell ref="I89:K89"/>
    <mergeCell ref="N89:P89"/>
    <mergeCell ref="Q89:S89"/>
    <mergeCell ref="T89:V89"/>
    <mergeCell ref="C87:E87"/>
    <mergeCell ref="F87:H87"/>
    <mergeCell ref="I87:K87"/>
    <mergeCell ref="N87:P87"/>
    <mergeCell ref="Q87:S87"/>
    <mergeCell ref="T87:V87"/>
    <mergeCell ref="C69:E69"/>
    <mergeCell ref="F69:H69"/>
    <mergeCell ref="I69:K69"/>
    <mergeCell ref="N69:P69"/>
    <mergeCell ref="Q69:S69"/>
    <mergeCell ref="T69:V69"/>
    <mergeCell ref="C68:E68"/>
    <mergeCell ref="F68:H68"/>
    <mergeCell ref="I68:K68"/>
    <mergeCell ref="N68:P68"/>
    <mergeCell ref="Q68:S68"/>
    <mergeCell ref="T68:V68"/>
    <mergeCell ref="C66:E66"/>
    <mergeCell ref="F66:H66"/>
    <mergeCell ref="I66:K66"/>
    <mergeCell ref="N66:P66"/>
    <mergeCell ref="Q66:S66"/>
    <mergeCell ref="T66:V66"/>
    <mergeCell ref="C48:E48"/>
    <mergeCell ref="F48:H48"/>
    <mergeCell ref="I48:K48"/>
    <mergeCell ref="N48:P48"/>
    <mergeCell ref="Q48:S48"/>
    <mergeCell ref="T48:V48"/>
    <mergeCell ref="C47:E47"/>
    <mergeCell ref="F47:H47"/>
    <mergeCell ref="I47:K47"/>
    <mergeCell ref="N47:P47"/>
    <mergeCell ref="Q47:S47"/>
    <mergeCell ref="T47:V47"/>
    <mergeCell ref="C45:E45"/>
    <mergeCell ref="F45:H45"/>
    <mergeCell ref="I45:K45"/>
    <mergeCell ref="N45:P45"/>
    <mergeCell ref="Q45:S45"/>
    <mergeCell ref="T45:V45"/>
    <mergeCell ref="C27:E27"/>
    <mergeCell ref="F27:H27"/>
    <mergeCell ref="I27:K27"/>
    <mergeCell ref="N27:P27"/>
    <mergeCell ref="Q27:S27"/>
    <mergeCell ref="T27:V27"/>
    <mergeCell ref="C26:E26"/>
    <mergeCell ref="F26:H26"/>
    <mergeCell ref="I26:K26"/>
    <mergeCell ref="N26:P26"/>
    <mergeCell ref="Q26:S26"/>
    <mergeCell ref="T26:V26"/>
    <mergeCell ref="C24:E24"/>
    <mergeCell ref="F24:H24"/>
    <mergeCell ref="I24:K24"/>
    <mergeCell ref="N24:P24"/>
    <mergeCell ref="Q24:S24"/>
    <mergeCell ref="T24:V24"/>
    <mergeCell ref="C6:E6"/>
    <mergeCell ref="F6:H6"/>
    <mergeCell ref="I6:K6"/>
    <mergeCell ref="N6:P6"/>
    <mergeCell ref="Q6:S6"/>
    <mergeCell ref="T6:V6"/>
    <mergeCell ref="C2:K2"/>
    <mergeCell ref="N2:V2"/>
    <mergeCell ref="C3:E3"/>
    <mergeCell ref="F3:H3"/>
    <mergeCell ref="I3:K3"/>
    <mergeCell ref="N3:P3"/>
    <mergeCell ref="Q3:S3"/>
    <mergeCell ref="T3:V3"/>
    <mergeCell ref="C5:E5"/>
    <mergeCell ref="F5:H5"/>
    <mergeCell ref="I5:K5"/>
    <mergeCell ref="N5:P5"/>
    <mergeCell ref="Q5:S5"/>
    <mergeCell ref="T5:V5"/>
    <mergeCell ref="C4:E4"/>
    <mergeCell ref="F4:H4"/>
    <mergeCell ref="I4:K4"/>
    <mergeCell ref="N4:P4"/>
    <mergeCell ref="Q4:S4"/>
    <mergeCell ref="T4:V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69352-CBC8-40FE-95B2-EDFEA6B79079}">
  <sheetPr>
    <tabColor rgb="FFFF0000"/>
  </sheetPr>
  <dimension ref="B1:V126"/>
  <sheetViews>
    <sheetView zoomScale="72" workbookViewId="0">
      <selection activeCell="M24" sqref="M24"/>
    </sheetView>
  </sheetViews>
  <sheetFormatPr defaultRowHeight="15"/>
  <cols>
    <col min="2" max="2" width="29.140625" bestFit="1" customWidth="1"/>
    <col min="4" max="4" width="10.85546875" customWidth="1"/>
    <col min="12" max="12" width="6.140625" customWidth="1"/>
    <col min="13" max="13" width="29.140625" bestFit="1" customWidth="1"/>
    <col min="14" max="14" width="8.5703125" bestFit="1" customWidth="1"/>
    <col min="15" max="15" width="8.140625" bestFit="1" customWidth="1"/>
    <col min="16" max="16" width="7.5703125" bestFit="1" customWidth="1"/>
    <col min="17" max="18" width="8.5703125" bestFit="1" customWidth="1"/>
    <col min="19" max="19" width="7.5703125" bestFit="1" customWidth="1"/>
    <col min="20" max="21" width="8.5703125" bestFit="1" customWidth="1"/>
    <col min="22" max="22" width="7.5703125" bestFit="1" customWidth="1"/>
  </cols>
  <sheetData>
    <row r="1" spans="2:22" ht="15.75" thickBot="1">
      <c r="C1" s="108">
        <f>SUM(C8:C21)</f>
        <v>129918.40000000001</v>
      </c>
      <c r="D1" s="108">
        <f t="shared" ref="D1:V1" si="0">SUM(D8:D21)</f>
        <v>107373.59999999999</v>
      </c>
      <c r="E1" s="108">
        <f t="shared" si="0"/>
        <v>22544.799999999999</v>
      </c>
      <c r="F1" s="108">
        <f t="shared" si="0"/>
        <v>168467.20000000001</v>
      </c>
      <c r="G1" s="108">
        <f t="shared" si="0"/>
        <v>125564.80000000002</v>
      </c>
      <c r="H1" s="108">
        <f t="shared" si="0"/>
        <v>42902.400000000001</v>
      </c>
      <c r="I1" s="108">
        <f t="shared" si="0"/>
        <v>220626.4</v>
      </c>
      <c r="J1" s="108">
        <f t="shared" si="0"/>
        <v>139268</v>
      </c>
      <c r="K1" s="108">
        <f t="shared" si="0"/>
        <v>81358.400000000009</v>
      </c>
      <c r="N1" s="108">
        <f t="shared" si="0"/>
        <v>108443.68000000001</v>
      </c>
      <c r="O1" s="108">
        <f t="shared" si="0"/>
        <v>85898.880000000005</v>
      </c>
      <c r="P1" s="108">
        <f t="shared" si="0"/>
        <v>22544.799999999999</v>
      </c>
      <c r="Q1" s="108">
        <f t="shared" si="0"/>
        <v>143354.23999999999</v>
      </c>
      <c r="R1" s="108">
        <f t="shared" si="0"/>
        <v>100451.84000000001</v>
      </c>
      <c r="S1" s="108">
        <f t="shared" si="0"/>
        <v>42902.400000000001</v>
      </c>
      <c r="T1" s="108">
        <f t="shared" si="0"/>
        <v>192772.80000000002</v>
      </c>
      <c r="U1" s="108">
        <f t="shared" si="0"/>
        <v>111414.40000000002</v>
      </c>
      <c r="V1" s="108">
        <f t="shared" si="0"/>
        <v>81358.400000000009</v>
      </c>
    </row>
    <row r="2" spans="2:22" ht="15.75" thickBot="1">
      <c r="B2" s="102"/>
      <c r="C2" s="261" t="s">
        <v>215</v>
      </c>
      <c r="D2" s="262"/>
      <c r="E2" s="262"/>
      <c r="F2" s="262"/>
      <c r="G2" s="262"/>
      <c r="H2" s="262"/>
      <c r="I2" s="262"/>
      <c r="J2" s="262"/>
      <c r="K2" s="263"/>
      <c r="M2" s="102"/>
      <c r="N2" s="261" t="s">
        <v>215</v>
      </c>
      <c r="O2" s="262"/>
      <c r="P2" s="262"/>
      <c r="Q2" s="262"/>
      <c r="R2" s="262"/>
      <c r="S2" s="262"/>
      <c r="T2" s="262"/>
      <c r="U2" s="262"/>
      <c r="V2" s="263"/>
    </row>
    <row r="3" spans="2:22">
      <c r="B3" s="135" t="s">
        <v>216</v>
      </c>
      <c r="C3" s="244" t="s">
        <v>3</v>
      </c>
      <c r="D3" s="244"/>
      <c r="E3" s="244"/>
      <c r="F3" s="244" t="s">
        <v>5</v>
      </c>
      <c r="G3" s="244"/>
      <c r="H3" s="244"/>
      <c r="I3" s="244" t="s">
        <v>6</v>
      </c>
      <c r="J3" s="244"/>
      <c r="K3" s="244"/>
      <c r="M3" s="135" t="s">
        <v>217</v>
      </c>
      <c r="N3" s="244" t="s">
        <v>3</v>
      </c>
      <c r="O3" s="244"/>
      <c r="P3" s="244"/>
      <c r="Q3" s="244" t="s">
        <v>5</v>
      </c>
      <c r="R3" s="244"/>
      <c r="S3" s="244"/>
      <c r="T3" s="244" t="s">
        <v>6</v>
      </c>
      <c r="U3" s="244"/>
      <c r="V3" s="244"/>
    </row>
    <row r="4" spans="2:22">
      <c r="B4" s="104" t="s">
        <v>132</v>
      </c>
      <c r="C4" s="248" t="s">
        <v>154</v>
      </c>
      <c r="D4" s="249"/>
      <c r="E4" s="250"/>
      <c r="F4" s="248" t="s">
        <v>154</v>
      </c>
      <c r="G4" s="249"/>
      <c r="H4" s="250"/>
      <c r="I4" s="248" t="s">
        <v>154</v>
      </c>
      <c r="J4" s="249"/>
      <c r="K4" s="250"/>
      <c r="M4" s="104" t="s">
        <v>132</v>
      </c>
      <c r="N4" s="248" t="s">
        <v>154</v>
      </c>
      <c r="O4" s="249"/>
      <c r="P4" s="250"/>
      <c r="Q4" s="248" t="s">
        <v>154</v>
      </c>
      <c r="R4" s="249"/>
      <c r="S4" s="250"/>
      <c r="T4" s="248" t="s">
        <v>154</v>
      </c>
      <c r="U4" s="249"/>
      <c r="V4" s="250"/>
    </row>
    <row r="5" spans="2:22">
      <c r="B5" s="104" t="s">
        <v>21</v>
      </c>
      <c r="C5" s="238" t="s">
        <v>134</v>
      </c>
      <c r="D5" s="239"/>
      <c r="E5" s="240"/>
      <c r="F5" s="238" t="s">
        <v>134</v>
      </c>
      <c r="G5" s="239"/>
      <c r="H5" s="240"/>
      <c r="I5" s="238" t="s">
        <v>134</v>
      </c>
      <c r="J5" s="239"/>
      <c r="K5" s="240"/>
      <c r="M5" s="104" t="s">
        <v>21</v>
      </c>
      <c r="N5" s="238" t="s">
        <v>134</v>
      </c>
      <c r="O5" s="239"/>
      <c r="P5" s="240"/>
      <c r="Q5" s="238" t="s">
        <v>134</v>
      </c>
      <c r="R5" s="239"/>
      <c r="S5" s="240"/>
      <c r="T5" s="238" t="s">
        <v>134</v>
      </c>
      <c r="U5" s="239"/>
      <c r="V5" s="240"/>
    </row>
    <row r="6" spans="2:22">
      <c r="B6" s="104" t="s">
        <v>155</v>
      </c>
      <c r="C6" s="238" t="s">
        <v>136</v>
      </c>
      <c r="D6" s="239"/>
      <c r="E6" s="240"/>
      <c r="F6" s="238" t="s">
        <v>136</v>
      </c>
      <c r="G6" s="239"/>
      <c r="H6" s="240"/>
      <c r="I6" s="238" t="s">
        <v>136</v>
      </c>
      <c r="J6" s="239"/>
      <c r="K6" s="240"/>
      <c r="M6" s="104" t="s">
        <v>155</v>
      </c>
      <c r="N6" s="241" t="s">
        <v>137</v>
      </c>
      <c r="O6" s="242"/>
      <c r="P6" s="243"/>
      <c r="Q6" s="241" t="s">
        <v>137</v>
      </c>
      <c r="R6" s="242"/>
      <c r="S6" s="243"/>
      <c r="T6" s="241" t="s">
        <v>137</v>
      </c>
      <c r="U6" s="242"/>
      <c r="V6" s="243"/>
    </row>
    <row r="7" spans="2:22">
      <c r="B7" s="103"/>
      <c r="C7" s="105" t="s">
        <v>32</v>
      </c>
      <c r="D7" s="105" t="s">
        <v>138</v>
      </c>
      <c r="E7" s="105" t="s">
        <v>139</v>
      </c>
      <c r="F7" s="105" t="s">
        <v>32</v>
      </c>
      <c r="G7" s="105" t="s">
        <v>138</v>
      </c>
      <c r="H7" s="105" t="s">
        <v>139</v>
      </c>
      <c r="I7" s="105" t="s">
        <v>32</v>
      </c>
      <c r="J7" s="105" t="s">
        <v>138</v>
      </c>
      <c r="K7" s="105" t="s">
        <v>139</v>
      </c>
      <c r="M7" s="103"/>
      <c r="N7" s="105" t="s">
        <v>32</v>
      </c>
      <c r="O7" s="105" t="s">
        <v>138</v>
      </c>
      <c r="P7" s="105" t="s">
        <v>139</v>
      </c>
      <c r="Q7" s="105" t="s">
        <v>32</v>
      </c>
      <c r="R7" s="105" t="s">
        <v>138</v>
      </c>
      <c r="S7" s="105" t="s">
        <v>139</v>
      </c>
      <c r="T7" s="105" t="s">
        <v>32</v>
      </c>
      <c r="U7" s="105" t="s">
        <v>138</v>
      </c>
      <c r="V7" s="105" t="s">
        <v>139</v>
      </c>
    </row>
    <row r="8" spans="2:22">
      <c r="B8" s="109" t="s">
        <v>112</v>
      </c>
      <c r="C8" s="106">
        <f>SUM(D8:E8)</f>
        <v>2594.4000000000005</v>
      </c>
      <c r="D8" s="107">
        <f>Premium!D84</f>
        <v>1548.8000000000002</v>
      </c>
      <c r="E8" s="126">
        <f>Premium!E84</f>
        <v>1045.6000000000001</v>
      </c>
      <c r="F8" s="106">
        <f>SUM(G8:H8)</f>
        <v>3375.2</v>
      </c>
      <c r="G8" s="107">
        <f>Premium!G84</f>
        <v>1811.2</v>
      </c>
      <c r="H8" s="126">
        <f>Premium!H84</f>
        <v>1564</v>
      </c>
      <c r="I8" s="106">
        <f>SUM(J8:K8)</f>
        <v>4735.2000000000007</v>
      </c>
      <c r="J8" s="107">
        <f>Premium!J84</f>
        <v>2008.8000000000002</v>
      </c>
      <c r="K8" s="126">
        <f>Premium!K84</f>
        <v>2726.4</v>
      </c>
      <c r="M8" s="109" t="s">
        <v>112</v>
      </c>
      <c r="N8" s="106">
        <f>SUM(O8:P8)</f>
        <v>2284.6400000000003</v>
      </c>
      <c r="O8" s="107">
        <f t="shared" ref="O8:O21" si="1">D8*(1-SPR_Discount)</f>
        <v>1239.0400000000002</v>
      </c>
      <c r="P8" s="126">
        <f>E8</f>
        <v>1045.6000000000001</v>
      </c>
      <c r="Q8" s="106">
        <f>SUM(R8:S8)</f>
        <v>3012.96</v>
      </c>
      <c r="R8" s="107">
        <f t="shared" ref="R8:R21" si="2">G8*(1-SPR_Discount)</f>
        <v>1448.96</v>
      </c>
      <c r="S8" s="126">
        <f>H8</f>
        <v>1564</v>
      </c>
      <c r="T8" s="106">
        <f>SUM(U8:V8)</f>
        <v>4333.4400000000005</v>
      </c>
      <c r="U8" s="107">
        <f t="shared" ref="U8:U21" si="3">J8*(1-SPR_Discount)</f>
        <v>1607.0400000000002</v>
      </c>
      <c r="V8" s="126">
        <f>K8</f>
        <v>2726.4</v>
      </c>
    </row>
    <row r="9" spans="2:22">
      <c r="B9" s="109" t="s">
        <v>113</v>
      </c>
      <c r="C9" s="106">
        <f t="shared" ref="C9:C21" si="4">SUM(D9:E9)</f>
        <v>2396</v>
      </c>
      <c r="D9" s="107">
        <f>Premium!D85</f>
        <v>1497.6000000000001</v>
      </c>
      <c r="E9" s="126">
        <f>Premium!E85</f>
        <v>898.40000000000009</v>
      </c>
      <c r="F9" s="106">
        <f t="shared" ref="F9:F21" si="5">SUM(G9:H9)</f>
        <v>3271.2</v>
      </c>
      <c r="G9" s="107">
        <f>Premium!G85</f>
        <v>1751.2</v>
      </c>
      <c r="H9" s="126">
        <f>Premium!H85</f>
        <v>1520</v>
      </c>
      <c r="I9" s="106">
        <f t="shared" ref="I9:I21" si="6">SUM(J9:K9)</f>
        <v>4679.2000000000007</v>
      </c>
      <c r="J9" s="107">
        <f>Premium!J85</f>
        <v>1942.4</v>
      </c>
      <c r="K9" s="126">
        <f>Premium!K85</f>
        <v>2736.8</v>
      </c>
      <c r="M9" s="109" t="s">
        <v>113</v>
      </c>
      <c r="N9" s="106">
        <f t="shared" ref="N9:N21" si="7">SUM(O9:P9)</f>
        <v>2096.4800000000005</v>
      </c>
      <c r="O9" s="107">
        <f t="shared" si="1"/>
        <v>1198.0800000000002</v>
      </c>
      <c r="P9" s="126">
        <f t="shared" ref="P9:P21" si="8">E9</f>
        <v>898.40000000000009</v>
      </c>
      <c r="Q9" s="106">
        <f t="shared" ref="Q9:Q21" si="9">SUM(R9:S9)</f>
        <v>2920.96</v>
      </c>
      <c r="R9" s="107">
        <f t="shared" si="2"/>
        <v>1400.96</v>
      </c>
      <c r="S9" s="126">
        <f t="shared" ref="S9:S21" si="10">H9</f>
        <v>1520</v>
      </c>
      <c r="T9" s="106">
        <f t="shared" ref="T9:T21" si="11">SUM(U9:V9)</f>
        <v>4290.72</v>
      </c>
      <c r="U9" s="107">
        <f t="shared" si="3"/>
        <v>1553.92</v>
      </c>
      <c r="V9" s="126">
        <f t="shared" ref="V9:V21" si="12">K9</f>
        <v>2736.8</v>
      </c>
    </row>
    <row r="10" spans="2:22">
      <c r="B10" s="109" t="s">
        <v>114</v>
      </c>
      <c r="C10" s="106">
        <f t="shared" si="4"/>
        <v>2769.6000000000004</v>
      </c>
      <c r="D10" s="107">
        <f>Premium!D86</f>
        <v>1729.6000000000001</v>
      </c>
      <c r="E10" s="126">
        <f>Premium!E86</f>
        <v>1040</v>
      </c>
      <c r="F10" s="106">
        <f t="shared" si="5"/>
        <v>3764</v>
      </c>
      <c r="G10" s="107">
        <f>Premium!G86</f>
        <v>2022.4</v>
      </c>
      <c r="H10" s="126">
        <f>Premium!H86</f>
        <v>1741.6000000000001</v>
      </c>
      <c r="I10" s="106">
        <f t="shared" si="6"/>
        <v>5500</v>
      </c>
      <c r="J10" s="107">
        <f>Premium!J86</f>
        <v>2243.2000000000003</v>
      </c>
      <c r="K10" s="126">
        <f>Premium!K86</f>
        <v>3256.8</v>
      </c>
      <c r="M10" s="109" t="s">
        <v>114</v>
      </c>
      <c r="N10" s="106">
        <f t="shared" si="7"/>
        <v>2423.6800000000003</v>
      </c>
      <c r="O10" s="107">
        <f t="shared" si="1"/>
        <v>1383.6800000000003</v>
      </c>
      <c r="P10" s="126">
        <f t="shared" si="8"/>
        <v>1040</v>
      </c>
      <c r="Q10" s="106">
        <f t="shared" si="9"/>
        <v>3359.5200000000004</v>
      </c>
      <c r="R10" s="107">
        <f t="shared" si="2"/>
        <v>1617.92</v>
      </c>
      <c r="S10" s="126">
        <f t="shared" si="10"/>
        <v>1741.6000000000001</v>
      </c>
      <c r="T10" s="106">
        <f t="shared" si="11"/>
        <v>5051.3600000000006</v>
      </c>
      <c r="U10" s="107">
        <f t="shared" si="3"/>
        <v>1794.5600000000004</v>
      </c>
      <c r="V10" s="126">
        <f t="shared" si="12"/>
        <v>3256.8</v>
      </c>
    </row>
    <row r="11" spans="2:22">
      <c r="B11" s="109" t="s">
        <v>115</v>
      </c>
      <c r="C11" s="106">
        <f t="shared" si="4"/>
        <v>3426.4</v>
      </c>
      <c r="D11" s="107">
        <f>Premium!D87</f>
        <v>2194.4</v>
      </c>
      <c r="E11" s="126">
        <f>Premium!E87</f>
        <v>1232</v>
      </c>
      <c r="F11" s="106">
        <f t="shared" si="5"/>
        <v>4596.8</v>
      </c>
      <c r="G11" s="107">
        <f>Premium!G87</f>
        <v>2565.6000000000004</v>
      </c>
      <c r="H11" s="126">
        <f>Premium!H87</f>
        <v>2031.2</v>
      </c>
      <c r="I11" s="106">
        <f t="shared" si="6"/>
        <v>6540.8000000000011</v>
      </c>
      <c r="J11" s="107">
        <f>Premium!J87</f>
        <v>2845.6000000000004</v>
      </c>
      <c r="K11" s="126">
        <f>Premium!K87</f>
        <v>3695.2000000000003</v>
      </c>
      <c r="M11" s="109" t="s">
        <v>115</v>
      </c>
      <c r="N11" s="106">
        <f t="shared" si="7"/>
        <v>2987.5200000000004</v>
      </c>
      <c r="O11" s="107">
        <f t="shared" si="1"/>
        <v>1755.5200000000002</v>
      </c>
      <c r="P11" s="126">
        <f t="shared" si="8"/>
        <v>1232</v>
      </c>
      <c r="Q11" s="106">
        <f t="shared" si="9"/>
        <v>4083.6800000000003</v>
      </c>
      <c r="R11" s="107">
        <f t="shared" si="2"/>
        <v>2052.4800000000005</v>
      </c>
      <c r="S11" s="126">
        <f t="shared" si="10"/>
        <v>2031.2</v>
      </c>
      <c r="T11" s="106">
        <f t="shared" si="11"/>
        <v>5971.68</v>
      </c>
      <c r="U11" s="107">
        <f t="shared" si="3"/>
        <v>2276.4800000000005</v>
      </c>
      <c r="V11" s="126">
        <f t="shared" si="12"/>
        <v>3695.2000000000003</v>
      </c>
    </row>
    <row r="12" spans="2:22">
      <c r="B12" s="109" t="s">
        <v>116</v>
      </c>
      <c r="C12" s="106">
        <f t="shared" si="4"/>
        <v>3864.8</v>
      </c>
      <c r="D12" s="107">
        <f>Premium!D88</f>
        <v>2581.6000000000004</v>
      </c>
      <c r="E12" s="126">
        <f>Premium!E88</f>
        <v>1283.2</v>
      </c>
      <c r="F12" s="106">
        <f t="shared" si="5"/>
        <v>5091.2000000000007</v>
      </c>
      <c r="G12" s="107">
        <f>Premium!G88</f>
        <v>3018.4</v>
      </c>
      <c r="H12" s="126">
        <f>Premium!H88</f>
        <v>2072.8000000000002</v>
      </c>
      <c r="I12" s="106">
        <f t="shared" si="6"/>
        <v>7111.2000000000007</v>
      </c>
      <c r="J12" s="107">
        <f>Premium!J88</f>
        <v>3348</v>
      </c>
      <c r="K12" s="126">
        <f>Premium!K88</f>
        <v>3763.2000000000003</v>
      </c>
      <c r="M12" s="109" t="s">
        <v>116</v>
      </c>
      <c r="N12" s="106">
        <f t="shared" si="7"/>
        <v>3348.4800000000005</v>
      </c>
      <c r="O12" s="107">
        <f t="shared" si="1"/>
        <v>2065.2800000000002</v>
      </c>
      <c r="P12" s="126">
        <f t="shared" si="8"/>
        <v>1283.2</v>
      </c>
      <c r="Q12" s="106">
        <f t="shared" si="9"/>
        <v>4487.5200000000004</v>
      </c>
      <c r="R12" s="107">
        <f t="shared" si="2"/>
        <v>2414.7200000000003</v>
      </c>
      <c r="S12" s="126">
        <f t="shared" si="10"/>
        <v>2072.8000000000002</v>
      </c>
      <c r="T12" s="106">
        <f t="shared" si="11"/>
        <v>6441.6</v>
      </c>
      <c r="U12" s="107">
        <f t="shared" si="3"/>
        <v>2678.4</v>
      </c>
      <c r="V12" s="126">
        <f t="shared" si="12"/>
        <v>3763.2000000000003</v>
      </c>
    </row>
    <row r="13" spans="2:22">
      <c r="B13" s="110" t="s">
        <v>117</v>
      </c>
      <c r="C13" s="106">
        <f t="shared" si="4"/>
        <v>4314.4000000000005</v>
      </c>
      <c r="D13" s="107">
        <f>Premium!D89</f>
        <v>2916.8</v>
      </c>
      <c r="E13" s="126">
        <f>Premium!E89</f>
        <v>1397.6000000000001</v>
      </c>
      <c r="F13" s="106">
        <f t="shared" si="5"/>
        <v>5693.6</v>
      </c>
      <c r="G13" s="107">
        <f>Premium!G89</f>
        <v>3411.2000000000003</v>
      </c>
      <c r="H13" s="126">
        <f>Premium!H89</f>
        <v>2282.4</v>
      </c>
      <c r="I13" s="106">
        <f t="shared" si="6"/>
        <v>7999.2000000000007</v>
      </c>
      <c r="J13" s="107">
        <f>Premium!J89</f>
        <v>3783.2000000000003</v>
      </c>
      <c r="K13" s="126">
        <f>Premium!K89</f>
        <v>4216</v>
      </c>
      <c r="M13" s="110" t="s">
        <v>117</v>
      </c>
      <c r="N13" s="106">
        <f t="shared" si="7"/>
        <v>3731.04</v>
      </c>
      <c r="O13" s="107">
        <f t="shared" si="1"/>
        <v>2333.44</v>
      </c>
      <c r="P13" s="126">
        <f t="shared" si="8"/>
        <v>1397.6000000000001</v>
      </c>
      <c r="Q13" s="106">
        <f t="shared" si="9"/>
        <v>5011.3600000000006</v>
      </c>
      <c r="R13" s="107">
        <f t="shared" si="2"/>
        <v>2728.9600000000005</v>
      </c>
      <c r="S13" s="126">
        <f t="shared" si="10"/>
        <v>2282.4</v>
      </c>
      <c r="T13" s="106">
        <f t="shared" si="11"/>
        <v>7242.56</v>
      </c>
      <c r="U13" s="107">
        <f t="shared" si="3"/>
        <v>3026.5600000000004</v>
      </c>
      <c r="V13" s="126">
        <f t="shared" si="12"/>
        <v>4216</v>
      </c>
    </row>
    <row r="14" spans="2:22">
      <c r="B14" s="109" t="s">
        <v>118</v>
      </c>
      <c r="C14" s="106">
        <f t="shared" si="4"/>
        <v>5100</v>
      </c>
      <c r="D14" s="107">
        <f>Premium!D90</f>
        <v>3536</v>
      </c>
      <c r="E14" s="126">
        <f>Premium!E90</f>
        <v>1564</v>
      </c>
      <c r="F14" s="106">
        <f t="shared" si="5"/>
        <v>6723.2</v>
      </c>
      <c r="G14" s="107">
        <f>Premium!G90</f>
        <v>4135.2</v>
      </c>
      <c r="H14" s="126">
        <f>Premium!H90</f>
        <v>2588</v>
      </c>
      <c r="I14" s="106">
        <f t="shared" si="6"/>
        <v>9244</v>
      </c>
      <c r="J14" s="107">
        <f>Premium!J90</f>
        <v>4586.4000000000005</v>
      </c>
      <c r="K14" s="126">
        <f>Premium!K90</f>
        <v>4657.6000000000004</v>
      </c>
      <c r="M14" s="109" t="s">
        <v>118</v>
      </c>
      <c r="N14" s="106">
        <f t="shared" si="7"/>
        <v>4392.8</v>
      </c>
      <c r="O14" s="107">
        <f t="shared" si="1"/>
        <v>2828.8</v>
      </c>
      <c r="P14" s="126">
        <f t="shared" si="8"/>
        <v>1564</v>
      </c>
      <c r="Q14" s="106">
        <f t="shared" si="9"/>
        <v>5896.16</v>
      </c>
      <c r="R14" s="107">
        <f t="shared" si="2"/>
        <v>3308.16</v>
      </c>
      <c r="S14" s="126">
        <f t="shared" si="10"/>
        <v>2588</v>
      </c>
      <c r="T14" s="106">
        <f t="shared" si="11"/>
        <v>8326.7200000000012</v>
      </c>
      <c r="U14" s="107">
        <f t="shared" si="3"/>
        <v>3669.1200000000008</v>
      </c>
      <c r="V14" s="126">
        <f t="shared" si="12"/>
        <v>4657.6000000000004</v>
      </c>
    </row>
    <row r="15" spans="2:22">
      <c r="B15" s="109" t="s">
        <v>119</v>
      </c>
      <c r="C15" s="106">
        <f t="shared" si="4"/>
        <v>6232</v>
      </c>
      <c r="D15" s="107">
        <f>Premium!D91</f>
        <v>4388</v>
      </c>
      <c r="E15" s="126">
        <f>Premium!E91</f>
        <v>1844</v>
      </c>
      <c r="F15" s="106">
        <f t="shared" si="5"/>
        <v>8072.0000000000009</v>
      </c>
      <c r="G15" s="107">
        <f>Premium!G91</f>
        <v>5131.2000000000007</v>
      </c>
      <c r="H15" s="126">
        <f>Premium!H91</f>
        <v>2940.8</v>
      </c>
      <c r="I15" s="106">
        <f t="shared" si="6"/>
        <v>10960.800000000001</v>
      </c>
      <c r="J15" s="107">
        <f>Premium!J91</f>
        <v>5691.2000000000007</v>
      </c>
      <c r="K15" s="126">
        <f>Premium!K91</f>
        <v>5269.6</v>
      </c>
      <c r="M15" s="109" t="s">
        <v>119</v>
      </c>
      <c r="N15" s="106">
        <f t="shared" si="7"/>
        <v>5354.4</v>
      </c>
      <c r="O15" s="107">
        <f t="shared" si="1"/>
        <v>3510.4</v>
      </c>
      <c r="P15" s="126">
        <f t="shared" si="8"/>
        <v>1844</v>
      </c>
      <c r="Q15" s="106">
        <f t="shared" si="9"/>
        <v>7045.7600000000011</v>
      </c>
      <c r="R15" s="107">
        <f t="shared" si="2"/>
        <v>4104.9600000000009</v>
      </c>
      <c r="S15" s="126">
        <f t="shared" si="10"/>
        <v>2940.8</v>
      </c>
      <c r="T15" s="106">
        <f t="shared" si="11"/>
        <v>9822.5600000000013</v>
      </c>
      <c r="U15" s="107">
        <f t="shared" si="3"/>
        <v>4552.9600000000009</v>
      </c>
      <c r="V15" s="126">
        <f t="shared" si="12"/>
        <v>5269.6</v>
      </c>
    </row>
    <row r="16" spans="2:22">
      <c r="B16" s="109" t="s">
        <v>120</v>
      </c>
      <c r="C16" s="106">
        <f t="shared" si="4"/>
        <v>7589.6</v>
      </c>
      <c r="D16" s="107">
        <f>Premium!D92</f>
        <v>5549.6</v>
      </c>
      <c r="E16" s="126">
        <f>Premium!E92</f>
        <v>2040</v>
      </c>
      <c r="F16" s="106">
        <f t="shared" si="5"/>
        <v>10007.200000000001</v>
      </c>
      <c r="G16" s="107">
        <f>Premium!G92</f>
        <v>6489.6</v>
      </c>
      <c r="H16" s="126">
        <f>Premium!H92</f>
        <v>3517.6000000000004</v>
      </c>
      <c r="I16" s="106">
        <f t="shared" si="6"/>
        <v>13460.800000000001</v>
      </c>
      <c r="J16" s="107">
        <f>Premium!J92</f>
        <v>7197.6</v>
      </c>
      <c r="K16" s="126">
        <f>Premium!K92</f>
        <v>6263.2000000000007</v>
      </c>
      <c r="M16" s="109" t="s">
        <v>120</v>
      </c>
      <c r="N16" s="106">
        <f t="shared" si="7"/>
        <v>6479.68</v>
      </c>
      <c r="O16" s="107">
        <f t="shared" si="1"/>
        <v>4439.68</v>
      </c>
      <c r="P16" s="126">
        <f t="shared" si="8"/>
        <v>2040</v>
      </c>
      <c r="Q16" s="106">
        <f t="shared" si="9"/>
        <v>8709.2800000000007</v>
      </c>
      <c r="R16" s="107">
        <f t="shared" si="2"/>
        <v>5191.68</v>
      </c>
      <c r="S16" s="126">
        <f t="shared" si="10"/>
        <v>3517.6000000000004</v>
      </c>
      <c r="T16" s="106">
        <f t="shared" si="11"/>
        <v>12021.280000000002</v>
      </c>
      <c r="U16" s="107">
        <f t="shared" si="3"/>
        <v>5758.0800000000008</v>
      </c>
      <c r="V16" s="126">
        <f t="shared" si="12"/>
        <v>6263.2000000000007</v>
      </c>
    </row>
    <row r="17" spans="2:22">
      <c r="B17" s="110" t="s">
        <v>121</v>
      </c>
      <c r="C17" s="106">
        <f t="shared" si="4"/>
        <v>8621.6</v>
      </c>
      <c r="D17" s="107">
        <f>Premium!D93</f>
        <v>6581.6</v>
      </c>
      <c r="E17" s="126">
        <f>Premium!E93</f>
        <v>2040</v>
      </c>
      <c r="F17" s="106">
        <f t="shared" si="5"/>
        <v>11300.8</v>
      </c>
      <c r="G17" s="107">
        <f>Premium!G93</f>
        <v>7696.8</v>
      </c>
      <c r="H17" s="126">
        <f>Premium!H93</f>
        <v>3604</v>
      </c>
      <c r="I17" s="106">
        <f t="shared" si="6"/>
        <v>15244.000000000002</v>
      </c>
      <c r="J17" s="107">
        <f>Premium!J93</f>
        <v>8536.8000000000011</v>
      </c>
      <c r="K17" s="126">
        <f>Premium!K93</f>
        <v>6707.2000000000007</v>
      </c>
      <c r="M17" s="110" t="s">
        <v>121</v>
      </c>
      <c r="N17" s="106">
        <f t="shared" si="7"/>
        <v>7305.2800000000007</v>
      </c>
      <c r="O17" s="107">
        <f t="shared" si="1"/>
        <v>5265.2800000000007</v>
      </c>
      <c r="P17" s="126">
        <f t="shared" si="8"/>
        <v>2040</v>
      </c>
      <c r="Q17" s="106">
        <f t="shared" si="9"/>
        <v>9761.44</v>
      </c>
      <c r="R17" s="107">
        <f t="shared" si="2"/>
        <v>6157.4400000000005</v>
      </c>
      <c r="S17" s="126">
        <f t="shared" si="10"/>
        <v>3604</v>
      </c>
      <c r="T17" s="106">
        <f t="shared" si="11"/>
        <v>13536.640000000003</v>
      </c>
      <c r="U17" s="107">
        <f t="shared" si="3"/>
        <v>6829.4400000000014</v>
      </c>
      <c r="V17" s="126">
        <f t="shared" si="12"/>
        <v>6707.2000000000007</v>
      </c>
    </row>
    <row r="18" spans="2:22">
      <c r="B18" s="109" t="s">
        <v>122</v>
      </c>
      <c r="C18" s="106">
        <f t="shared" si="4"/>
        <v>12364</v>
      </c>
      <c r="D18" s="107">
        <f>Premium!D94</f>
        <v>10324</v>
      </c>
      <c r="E18" s="126">
        <f>Premium!E94</f>
        <v>2040</v>
      </c>
      <c r="F18" s="106">
        <f t="shared" si="5"/>
        <v>16833.599999999999</v>
      </c>
      <c r="G18" s="107">
        <f>Premium!G94</f>
        <v>12073.6</v>
      </c>
      <c r="H18" s="126">
        <f>Premium!H94</f>
        <v>4760</v>
      </c>
      <c r="I18" s="106">
        <f t="shared" si="6"/>
        <v>22164</v>
      </c>
      <c r="J18" s="107">
        <f>Premium!J94</f>
        <v>13391.2</v>
      </c>
      <c r="K18" s="126">
        <f>Premium!K94</f>
        <v>8772.8000000000011</v>
      </c>
      <c r="M18" s="109" t="s">
        <v>122</v>
      </c>
      <c r="N18" s="106">
        <f t="shared" si="7"/>
        <v>10299.200000000001</v>
      </c>
      <c r="O18" s="107">
        <f t="shared" si="1"/>
        <v>8259.2000000000007</v>
      </c>
      <c r="P18" s="126">
        <f t="shared" si="8"/>
        <v>2040</v>
      </c>
      <c r="Q18" s="106">
        <f t="shared" si="9"/>
        <v>14418.880000000001</v>
      </c>
      <c r="R18" s="107">
        <f t="shared" si="2"/>
        <v>9658.880000000001</v>
      </c>
      <c r="S18" s="126">
        <f t="shared" si="10"/>
        <v>4760</v>
      </c>
      <c r="T18" s="106">
        <f t="shared" si="11"/>
        <v>19485.760000000002</v>
      </c>
      <c r="U18" s="107">
        <f t="shared" si="3"/>
        <v>10712.960000000001</v>
      </c>
      <c r="V18" s="126">
        <f t="shared" si="12"/>
        <v>8772.8000000000011</v>
      </c>
    </row>
    <row r="19" spans="2:22">
      <c r="B19" s="109" t="s">
        <v>123</v>
      </c>
      <c r="C19" s="106">
        <f t="shared" si="4"/>
        <v>17526.400000000001</v>
      </c>
      <c r="D19" s="107">
        <f>Premium!D95</f>
        <v>15486.400000000001</v>
      </c>
      <c r="E19" s="126">
        <f>Premium!E95</f>
        <v>2040</v>
      </c>
      <c r="F19" s="106">
        <f t="shared" si="5"/>
        <v>22870.400000000001</v>
      </c>
      <c r="G19" s="107">
        <f>Premium!G95</f>
        <v>18110.400000000001</v>
      </c>
      <c r="H19" s="126">
        <f>Premium!H95</f>
        <v>4760</v>
      </c>
      <c r="I19" s="106">
        <f t="shared" si="6"/>
        <v>29560.800000000003</v>
      </c>
      <c r="J19" s="107">
        <f>Premium!J95</f>
        <v>20086.400000000001</v>
      </c>
      <c r="K19" s="126">
        <f>Premium!K95</f>
        <v>9474.4</v>
      </c>
      <c r="M19" s="109" t="s">
        <v>123</v>
      </c>
      <c r="N19" s="106">
        <f t="shared" si="7"/>
        <v>14429.120000000003</v>
      </c>
      <c r="O19" s="107">
        <f t="shared" si="1"/>
        <v>12389.120000000003</v>
      </c>
      <c r="P19" s="126">
        <f t="shared" si="8"/>
        <v>2040</v>
      </c>
      <c r="Q19" s="106">
        <f t="shared" si="9"/>
        <v>19248.32</v>
      </c>
      <c r="R19" s="107">
        <f t="shared" si="2"/>
        <v>14488.320000000002</v>
      </c>
      <c r="S19" s="126">
        <f t="shared" si="10"/>
        <v>4760</v>
      </c>
      <c r="T19" s="106">
        <f t="shared" si="11"/>
        <v>25543.520000000004</v>
      </c>
      <c r="U19" s="107">
        <f t="shared" si="3"/>
        <v>16069.120000000003</v>
      </c>
      <c r="V19" s="126">
        <f t="shared" si="12"/>
        <v>9474.4</v>
      </c>
    </row>
    <row r="20" spans="2:22">
      <c r="B20" s="109" t="s">
        <v>124</v>
      </c>
      <c r="C20" s="106">
        <f t="shared" si="4"/>
        <v>22688</v>
      </c>
      <c r="D20" s="107">
        <f>Premium!D96</f>
        <v>20648</v>
      </c>
      <c r="E20" s="126">
        <f>Premium!E96</f>
        <v>2040</v>
      </c>
      <c r="F20" s="106">
        <f t="shared" si="5"/>
        <v>28906.400000000001</v>
      </c>
      <c r="G20" s="107">
        <f>Premium!G96</f>
        <v>24146.400000000001</v>
      </c>
      <c r="H20" s="126">
        <f>Premium!H96</f>
        <v>4760</v>
      </c>
      <c r="I20" s="106">
        <f t="shared" si="6"/>
        <v>36692</v>
      </c>
      <c r="J20" s="107">
        <f>Premium!J96</f>
        <v>26782.400000000001</v>
      </c>
      <c r="K20" s="126">
        <f>Premium!K96</f>
        <v>9909.6</v>
      </c>
      <c r="M20" s="109" t="s">
        <v>124</v>
      </c>
      <c r="N20" s="106">
        <f t="shared" si="7"/>
        <v>18558.400000000001</v>
      </c>
      <c r="O20" s="107">
        <f t="shared" si="1"/>
        <v>16518.400000000001</v>
      </c>
      <c r="P20" s="126">
        <f t="shared" si="8"/>
        <v>2040</v>
      </c>
      <c r="Q20" s="106">
        <f t="shared" si="9"/>
        <v>24077.120000000003</v>
      </c>
      <c r="R20" s="107">
        <f t="shared" si="2"/>
        <v>19317.120000000003</v>
      </c>
      <c r="S20" s="126">
        <f t="shared" si="10"/>
        <v>4760</v>
      </c>
      <c r="T20" s="106">
        <f t="shared" si="11"/>
        <v>31335.520000000004</v>
      </c>
      <c r="U20" s="107">
        <f t="shared" si="3"/>
        <v>21425.920000000002</v>
      </c>
      <c r="V20" s="126">
        <f t="shared" si="12"/>
        <v>9909.6</v>
      </c>
    </row>
    <row r="21" spans="2:22">
      <c r="B21" s="109" t="s">
        <v>125</v>
      </c>
      <c r="C21" s="106">
        <f t="shared" si="4"/>
        <v>30431.200000000001</v>
      </c>
      <c r="D21" s="107">
        <f>Premium!D97</f>
        <v>28391.200000000001</v>
      </c>
      <c r="E21" s="126">
        <f>Premium!E97</f>
        <v>2040</v>
      </c>
      <c r="F21" s="106">
        <f t="shared" si="5"/>
        <v>37961.599999999999</v>
      </c>
      <c r="G21" s="107">
        <f>Premium!G97</f>
        <v>33201.599999999999</v>
      </c>
      <c r="H21" s="126">
        <f>Premium!H97</f>
        <v>4760</v>
      </c>
      <c r="I21" s="106">
        <f t="shared" si="6"/>
        <v>46734.400000000001</v>
      </c>
      <c r="J21" s="107">
        <f>Premium!J97</f>
        <v>36824.800000000003</v>
      </c>
      <c r="K21" s="126">
        <f>Premium!K97</f>
        <v>9909.6</v>
      </c>
      <c r="M21" s="109" t="s">
        <v>125</v>
      </c>
      <c r="N21" s="106">
        <f t="shared" si="7"/>
        <v>24752.960000000003</v>
      </c>
      <c r="O21" s="107">
        <f t="shared" si="1"/>
        <v>22712.960000000003</v>
      </c>
      <c r="P21" s="126">
        <f t="shared" si="8"/>
        <v>2040</v>
      </c>
      <c r="Q21" s="106">
        <f t="shared" si="9"/>
        <v>31321.279999999999</v>
      </c>
      <c r="R21" s="107">
        <f t="shared" si="2"/>
        <v>26561.279999999999</v>
      </c>
      <c r="S21" s="126">
        <f t="shared" si="10"/>
        <v>4760</v>
      </c>
      <c r="T21" s="106">
        <f t="shared" si="11"/>
        <v>39369.440000000002</v>
      </c>
      <c r="U21" s="107">
        <f t="shared" si="3"/>
        <v>29459.840000000004</v>
      </c>
      <c r="V21" s="126">
        <f t="shared" si="12"/>
        <v>9909.6</v>
      </c>
    </row>
    <row r="23" spans="2:22">
      <c r="C23" s="108">
        <f>SUM(C29:C42)</f>
        <v>119181.04000000001</v>
      </c>
      <c r="D23" s="108">
        <f t="shared" ref="D23:K23" si="13">SUM(D29:D42)</f>
        <v>96636.24</v>
      </c>
      <c r="E23" s="108">
        <f t="shared" si="13"/>
        <v>22544.799999999999</v>
      </c>
      <c r="F23" s="108">
        <f t="shared" si="13"/>
        <v>155910.72</v>
      </c>
      <c r="G23" s="108">
        <f t="shared" si="13"/>
        <v>113008.32000000001</v>
      </c>
      <c r="H23" s="108">
        <f t="shared" si="13"/>
        <v>42902.400000000001</v>
      </c>
      <c r="I23" s="108">
        <f t="shared" si="13"/>
        <v>206699.60000000003</v>
      </c>
      <c r="J23" s="108">
        <f t="shared" si="13"/>
        <v>125341.20000000001</v>
      </c>
      <c r="K23" s="108">
        <f t="shared" si="13"/>
        <v>81358.400000000009</v>
      </c>
      <c r="N23" s="108">
        <f>SUM(N29:N42)</f>
        <v>99853.792000000001</v>
      </c>
      <c r="O23" s="108">
        <f t="shared" ref="O23:V23" si="14">SUM(O29:O42)</f>
        <v>77308.992000000013</v>
      </c>
      <c r="P23" s="108">
        <f t="shared" si="14"/>
        <v>22544.799999999999</v>
      </c>
      <c r="Q23" s="108">
        <f t="shared" si="14"/>
        <v>133309.05600000001</v>
      </c>
      <c r="R23" s="108">
        <f t="shared" si="14"/>
        <v>90406.656000000017</v>
      </c>
      <c r="S23" s="108">
        <f t="shared" si="14"/>
        <v>42902.400000000001</v>
      </c>
      <c r="T23" s="108">
        <f t="shared" si="14"/>
        <v>181631.36000000004</v>
      </c>
      <c r="U23" s="108">
        <f t="shared" si="14"/>
        <v>100272.95999999999</v>
      </c>
      <c r="V23" s="108">
        <f t="shared" si="14"/>
        <v>81358.400000000009</v>
      </c>
    </row>
    <row r="24" spans="2:22">
      <c r="B24" s="135" t="s">
        <v>218</v>
      </c>
      <c r="C24" s="244" t="s">
        <v>3</v>
      </c>
      <c r="D24" s="244"/>
      <c r="E24" s="244"/>
      <c r="F24" s="244" t="s">
        <v>5</v>
      </c>
      <c r="G24" s="244"/>
      <c r="H24" s="244"/>
      <c r="I24" s="244" t="s">
        <v>6</v>
      </c>
      <c r="J24" s="244"/>
      <c r="K24" s="244"/>
      <c r="M24" s="135"/>
      <c r="N24" s="244" t="s">
        <v>3</v>
      </c>
      <c r="O24" s="244"/>
      <c r="P24" s="244"/>
      <c r="Q24" s="244" t="s">
        <v>5</v>
      </c>
      <c r="R24" s="244"/>
      <c r="S24" s="244"/>
      <c r="T24" s="244" t="s">
        <v>6</v>
      </c>
      <c r="U24" s="244"/>
      <c r="V24" s="244"/>
    </row>
    <row r="25" spans="2:22" s="2" customFormat="1">
      <c r="D25" s="114">
        <f>Premium!$C$113</f>
        <v>0.1</v>
      </c>
      <c r="G25" s="114">
        <f>Premium!$D$113</f>
        <v>0.1</v>
      </c>
      <c r="J25" s="114">
        <f>Premium!$E$113</f>
        <v>0.1</v>
      </c>
      <c r="O25" s="114">
        <f>Premium!$C$113</f>
        <v>0.1</v>
      </c>
      <c r="R25" s="114">
        <f>Premium!$D$113</f>
        <v>0.1</v>
      </c>
      <c r="U25" s="114">
        <f>Premium!$E$113</f>
        <v>0.1</v>
      </c>
    </row>
    <row r="26" spans="2:22">
      <c r="B26" s="104" t="s">
        <v>21</v>
      </c>
      <c r="C26" s="238">
        <v>1000</v>
      </c>
      <c r="D26" s="239"/>
      <c r="E26" s="240"/>
      <c r="F26" s="238">
        <v>1000</v>
      </c>
      <c r="G26" s="239"/>
      <c r="H26" s="240"/>
      <c r="I26" s="238">
        <v>1000</v>
      </c>
      <c r="J26" s="239"/>
      <c r="K26" s="240"/>
      <c r="M26" s="104" t="s">
        <v>21</v>
      </c>
      <c r="N26" s="238">
        <v>1000</v>
      </c>
      <c r="O26" s="239"/>
      <c r="P26" s="240"/>
      <c r="Q26" s="238">
        <v>1000</v>
      </c>
      <c r="R26" s="239"/>
      <c r="S26" s="240"/>
      <c r="T26" s="238">
        <v>1000</v>
      </c>
      <c r="U26" s="239"/>
      <c r="V26" s="240"/>
    </row>
    <row r="27" spans="2:22">
      <c r="B27" s="104"/>
      <c r="C27" s="238" t="s">
        <v>136</v>
      </c>
      <c r="D27" s="239"/>
      <c r="E27" s="240"/>
      <c r="F27" s="238" t="s">
        <v>136</v>
      </c>
      <c r="G27" s="239"/>
      <c r="H27" s="240"/>
      <c r="I27" s="238" t="s">
        <v>136</v>
      </c>
      <c r="J27" s="239"/>
      <c r="K27" s="240"/>
      <c r="M27" s="104"/>
      <c r="N27" s="238" t="s">
        <v>137</v>
      </c>
      <c r="O27" s="239"/>
      <c r="P27" s="240"/>
      <c r="Q27" s="238" t="s">
        <v>137</v>
      </c>
      <c r="R27" s="239"/>
      <c r="S27" s="240"/>
      <c r="T27" s="238" t="s">
        <v>137</v>
      </c>
      <c r="U27" s="239"/>
      <c r="V27" s="240"/>
    </row>
    <row r="28" spans="2:22">
      <c r="B28" s="104"/>
      <c r="C28" s="105" t="s">
        <v>32</v>
      </c>
      <c r="D28" s="105" t="s">
        <v>138</v>
      </c>
      <c r="E28" s="105" t="s">
        <v>139</v>
      </c>
      <c r="F28" s="105" t="s">
        <v>32</v>
      </c>
      <c r="G28" s="105" t="s">
        <v>138</v>
      </c>
      <c r="H28" s="105" t="s">
        <v>139</v>
      </c>
      <c r="I28" s="105" t="s">
        <v>32</v>
      </c>
      <c r="J28" s="105" t="s">
        <v>138</v>
      </c>
      <c r="K28" s="105" t="s">
        <v>139</v>
      </c>
      <c r="M28" s="104"/>
      <c r="N28" s="105" t="s">
        <v>32</v>
      </c>
      <c r="O28" s="105" t="s">
        <v>138</v>
      </c>
      <c r="P28" s="105" t="s">
        <v>139</v>
      </c>
      <c r="Q28" s="105" t="s">
        <v>32</v>
      </c>
      <c r="R28" s="105" t="s">
        <v>138</v>
      </c>
      <c r="S28" s="105" t="s">
        <v>139</v>
      </c>
      <c r="T28" s="105" t="s">
        <v>32</v>
      </c>
      <c r="U28" s="105" t="s">
        <v>138</v>
      </c>
      <c r="V28" s="105" t="s">
        <v>139</v>
      </c>
    </row>
    <row r="29" spans="2:22">
      <c r="B29" s="109" t="s">
        <v>112</v>
      </c>
      <c r="C29" s="106">
        <f>SUM(D29:E29)</f>
        <v>2439.5200000000004</v>
      </c>
      <c r="D29" s="113">
        <f t="shared" ref="D29:D42" si="15">D8*(1-D$25)</f>
        <v>1393.9200000000003</v>
      </c>
      <c r="E29" s="107">
        <f>E8</f>
        <v>1045.6000000000001</v>
      </c>
      <c r="F29" s="106">
        <f>SUM(G29:H29)</f>
        <v>3194.08</v>
      </c>
      <c r="G29" s="113">
        <f t="shared" ref="G29:G42" si="16">G8*(1-G$25)</f>
        <v>1630.0800000000002</v>
      </c>
      <c r="H29" s="107">
        <f>H8</f>
        <v>1564</v>
      </c>
      <c r="I29" s="106">
        <f>SUM(J29:K29)</f>
        <v>4534.3200000000006</v>
      </c>
      <c r="J29" s="113">
        <f t="shared" ref="J29:J42" si="17">J8*(1-J$25)</f>
        <v>1807.9200000000003</v>
      </c>
      <c r="K29" s="107">
        <f>K8</f>
        <v>2726.4</v>
      </c>
      <c r="M29" s="109" t="s">
        <v>112</v>
      </c>
      <c r="N29" s="106">
        <f>SUM(O29:P29)</f>
        <v>2160.7360000000003</v>
      </c>
      <c r="O29" s="113">
        <f t="shared" ref="O29:O42" si="18">O8*(1-O$25)</f>
        <v>1115.1360000000002</v>
      </c>
      <c r="P29" s="107">
        <f>P8</f>
        <v>1045.6000000000001</v>
      </c>
      <c r="Q29" s="106">
        <f>SUM(R29:S29)</f>
        <v>2868.0640000000003</v>
      </c>
      <c r="R29" s="113">
        <f t="shared" ref="R29:R42" si="19">R8*(1-R$25)</f>
        <v>1304.0640000000001</v>
      </c>
      <c r="S29" s="107">
        <f>S8</f>
        <v>1564</v>
      </c>
      <c r="T29" s="106">
        <f>SUM(U29:V29)</f>
        <v>4172.7360000000008</v>
      </c>
      <c r="U29" s="113">
        <f t="shared" ref="U29:U42" si="20">U8*(1-U$25)</f>
        <v>1446.3360000000002</v>
      </c>
      <c r="V29" s="107">
        <f>V8</f>
        <v>2726.4</v>
      </c>
    </row>
    <row r="30" spans="2:22">
      <c r="B30" s="109" t="s">
        <v>113</v>
      </c>
      <c r="C30" s="106">
        <f t="shared" ref="C30:C42" si="21">SUM(D30:E30)</f>
        <v>2246.2400000000002</v>
      </c>
      <c r="D30" s="113">
        <f t="shared" si="15"/>
        <v>1347.8400000000001</v>
      </c>
      <c r="E30" s="107">
        <f t="shared" ref="E30:E42" si="22">E9</f>
        <v>898.40000000000009</v>
      </c>
      <c r="F30" s="106">
        <f t="shared" ref="F30:F42" si="23">SUM(G30:H30)</f>
        <v>3096.08</v>
      </c>
      <c r="G30" s="113">
        <f t="shared" si="16"/>
        <v>1576.0800000000002</v>
      </c>
      <c r="H30" s="107">
        <f t="shared" ref="H30:H42" si="24">H9</f>
        <v>1520</v>
      </c>
      <c r="I30" s="106">
        <f t="shared" ref="I30:I42" si="25">SUM(J30:K30)</f>
        <v>4484.96</v>
      </c>
      <c r="J30" s="113">
        <f t="shared" si="17"/>
        <v>1748.16</v>
      </c>
      <c r="K30" s="107">
        <f t="shared" ref="K30:K42" si="26">K9</f>
        <v>2736.8</v>
      </c>
      <c r="M30" s="109" t="s">
        <v>113</v>
      </c>
      <c r="N30" s="106">
        <f t="shared" ref="N30:N42" si="27">SUM(O30:P30)</f>
        <v>1976.6720000000003</v>
      </c>
      <c r="O30" s="113">
        <f t="shared" si="18"/>
        <v>1078.2720000000002</v>
      </c>
      <c r="P30" s="107">
        <f t="shared" ref="P30:P42" si="28">P9</f>
        <v>898.40000000000009</v>
      </c>
      <c r="Q30" s="106">
        <f t="shared" ref="Q30:Q42" si="29">SUM(R30:S30)</f>
        <v>2780.864</v>
      </c>
      <c r="R30" s="113">
        <f t="shared" si="19"/>
        <v>1260.864</v>
      </c>
      <c r="S30" s="107">
        <f t="shared" ref="S30:S42" si="30">S9</f>
        <v>1520</v>
      </c>
      <c r="T30" s="106">
        <f t="shared" ref="T30:T42" si="31">SUM(U30:V30)</f>
        <v>4135.3280000000004</v>
      </c>
      <c r="U30" s="113">
        <f t="shared" si="20"/>
        <v>1398.528</v>
      </c>
      <c r="V30" s="107">
        <f t="shared" ref="V30:V42" si="32">V9</f>
        <v>2736.8</v>
      </c>
    </row>
    <row r="31" spans="2:22">
      <c r="B31" s="109" t="s">
        <v>114</v>
      </c>
      <c r="C31" s="106">
        <f t="shared" si="21"/>
        <v>2596.6400000000003</v>
      </c>
      <c r="D31" s="113">
        <f t="shared" si="15"/>
        <v>1556.64</v>
      </c>
      <c r="E31" s="107">
        <f t="shared" si="22"/>
        <v>1040</v>
      </c>
      <c r="F31" s="106">
        <f t="shared" si="23"/>
        <v>3561.76</v>
      </c>
      <c r="G31" s="113">
        <f t="shared" si="16"/>
        <v>1820.16</v>
      </c>
      <c r="H31" s="107">
        <f t="shared" si="24"/>
        <v>1741.6000000000001</v>
      </c>
      <c r="I31" s="106">
        <f t="shared" si="25"/>
        <v>5275.68</v>
      </c>
      <c r="J31" s="113">
        <f t="shared" si="17"/>
        <v>2018.8800000000003</v>
      </c>
      <c r="K31" s="107">
        <f t="shared" si="26"/>
        <v>3256.8</v>
      </c>
      <c r="M31" s="109" t="s">
        <v>114</v>
      </c>
      <c r="N31" s="106">
        <f t="shared" si="27"/>
        <v>2285.3120000000004</v>
      </c>
      <c r="O31" s="113">
        <f t="shared" si="18"/>
        <v>1245.3120000000004</v>
      </c>
      <c r="P31" s="107">
        <f t="shared" si="28"/>
        <v>1040</v>
      </c>
      <c r="Q31" s="106">
        <f t="shared" si="29"/>
        <v>3197.7280000000001</v>
      </c>
      <c r="R31" s="113">
        <f t="shared" si="19"/>
        <v>1456.1280000000002</v>
      </c>
      <c r="S31" s="107">
        <f t="shared" si="30"/>
        <v>1741.6000000000001</v>
      </c>
      <c r="T31" s="106">
        <f t="shared" si="31"/>
        <v>4871.9040000000005</v>
      </c>
      <c r="U31" s="113">
        <f t="shared" si="20"/>
        <v>1615.1040000000005</v>
      </c>
      <c r="V31" s="107">
        <f t="shared" si="32"/>
        <v>3256.8</v>
      </c>
    </row>
    <row r="32" spans="2:22">
      <c r="B32" s="109" t="s">
        <v>115</v>
      </c>
      <c r="C32" s="106">
        <f t="shared" si="21"/>
        <v>3206.96</v>
      </c>
      <c r="D32" s="113">
        <f t="shared" si="15"/>
        <v>1974.96</v>
      </c>
      <c r="E32" s="107">
        <f t="shared" si="22"/>
        <v>1232</v>
      </c>
      <c r="F32" s="106">
        <f t="shared" si="23"/>
        <v>4340.2400000000007</v>
      </c>
      <c r="G32" s="113">
        <f t="shared" si="16"/>
        <v>2309.0400000000004</v>
      </c>
      <c r="H32" s="107">
        <f t="shared" si="24"/>
        <v>2031.2</v>
      </c>
      <c r="I32" s="106">
        <f t="shared" si="25"/>
        <v>6256.2400000000007</v>
      </c>
      <c r="J32" s="113">
        <f t="shared" si="17"/>
        <v>2561.0400000000004</v>
      </c>
      <c r="K32" s="107">
        <f t="shared" si="26"/>
        <v>3695.2000000000003</v>
      </c>
      <c r="M32" s="109" t="s">
        <v>115</v>
      </c>
      <c r="N32" s="106">
        <f t="shared" si="27"/>
        <v>2811.9680000000003</v>
      </c>
      <c r="O32" s="113">
        <f t="shared" si="18"/>
        <v>1579.9680000000003</v>
      </c>
      <c r="P32" s="107">
        <f t="shared" si="28"/>
        <v>1232</v>
      </c>
      <c r="Q32" s="106">
        <f t="shared" si="29"/>
        <v>3878.4320000000007</v>
      </c>
      <c r="R32" s="113">
        <f t="shared" si="19"/>
        <v>1847.2320000000004</v>
      </c>
      <c r="S32" s="107">
        <f t="shared" si="30"/>
        <v>2031.2</v>
      </c>
      <c r="T32" s="106">
        <f t="shared" si="31"/>
        <v>5744.0320000000011</v>
      </c>
      <c r="U32" s="113">
        <f t="shared" si="20"/>
        <v>2048.8320000000003</v>
      </c>
      <c r="V32" s="107">
        <f t="shared" si="32"/>
        <v>3695.2000000000003</v>
      </c>
    </row>
    <row r="33" spans="2:22">
      <c r="B33" s="109" t="s">
        <v>116</v>
      </c>
      <c r="C33" s="106">
        <f t="shared" si="21"/>
        <v>3606.6400000000003</v>
      </c>
      <c r="D33" s="113">
        <f t="shared" si="15"/>
        <v>2323.4400000000005</v>
      </c>
      <c r="E33" s="107">
        <f t="shared" si="22"/>
        <v>1283.2</v>
      </c>
      <c r="F33" s="106">
        <f t="shared" si="23"/>
        <v>4789.3600000000006</v>
      </c>
      <c r="G33" s="113">
        <f t="shared" si="16"/>
        <v>2716.56</v>
      </c>
      <c r="H33" s="107">
        <f t="shared" si="24"/>
        <v>2072.8000000000002</v>
      </c>
      <c r="I33" s="106">
        <f t="shared" si="25"/>
        <v>6776.4000000000005</v>
      </c>
      <c r="J33" s="113">
        <f t="shared" si="17"/>
        <v>3013.2000000000003</v>
      </c>
      <c r="K33" s="107">
        <f t="shared" si="26"/>
        <v>3763.2000000000003</v>
      </c>
      <c r="M33" s="109" t="s">
        <v>116</v>
      </c>
      <c r="N33" s="106">
        <f t="shared" si="27"/>
        <v>3141.9520000000002</v>
      </c>
      <c r="O33" s="113">
        <f t="shared" si="18"/>
        <v>1858.7520000000002</v>
      </c>
      <c r="P33" s="107">
        <f t="shared" si="28"/>
        <v>1283.2</v>
      </c>
      <c r="Q33" s="106">
        <f t="shared" si="29"/>
        <v>4246.0480000000007</v>
      </c>
      <c r="R33" s="113">
        <f t="shared" si="19"/>
        <v>2173.2480000000005</v>
      </c>
      <c r="S33" s="107">
        <f t="shared" si="30"/>
        <v>2072.8000000000002</v>
      </c>
      <c r="T33" s="106">
        <f t="shared" si="31"/>
        <v>6173.76</v>
      </c>
      <c r="U33" s="113">
        <f t="shared" si="20"/>
        <v>2410.56</v>
      </c>
      <c r="V33" s="107">
        <f t="shared" si="32"/>
        <v>3763.2000000000003</v>
      </c>
    </row>
    <row r="34" spans="2:22">
      <c r="B34" s="110" t="s">
        <v>117</v>
      </c>
      <c r="C34" s="106">
        <f t="shared" si="21"/>
        <v>4022.7200000000003</v>
      </c>
      <c r="D34" s="113">
        <f t="shared" si="15"/>
        <v>2625.1200000000003</v>
      </c>
      <c r="E34" s="107">
        <f t="shared" si="22"/>
        <v>1397.6000000000001</v>
      </c>
      <c r="F34" s="106">
        <f t="shared" si="23"/>
        <v>5352.4800000000005</v>
      </c>
      <c r="G34" s="113">
        <f t="shared" si="16"/>
        <v>3070.0800000000004</v>
      </c>
      <c r="H34" s="107">
        <f t="shared" si="24"/>
        <v>2282.4</v>
      </c>
      <c r="I34" s="106">
        <f t="shared" si="25"/>
        <v>7620.88</v>
      </c>
      <c r="J34" s="113">
        <f t="shared" si="17"/>
        <v>3404.88</v>
      </c>
      <c r="K34" s="107">
        <f t="shared" si="26"/>
        <v>4216</v>
      </c>
      <c r="M34" s="110" t="s">
        <v>117</v>
      </c>
      <c r="N34" s="106">
        <f t="shared" si="27"/>
        <v>3497.6959999999999</v>
      </c>
      <c r="O34" s="113">
        <f t="shared" si="18"/>
        <v>2100.096</v>
      </c>
      <c r="P34" s="107">
        <f t="shared" si="28"/>
        <v>1397.6000000000001</v>
      </c>
      <c r="Q34" s="106">
        <f t="shared" si="29"/>
        <v>4738.4639999999999</v>
      </c>
      <c r="R34" s="113">
        <f t="shared" si="19"/>
        <v>2456.0640000000003</v>
      </c>
      <c r="S34" s="107">
        <f t="shared" si="30"/>
        <v>2282.4</v>
      </c>
      <c r="T34" s="106">
        <f t="shared" si="31"/>
        <v>6939.9040000000005</v>
      </c>
      <c r="U34" s="113">
        <f t="shared" si="20"/>
        <v>2723.9040000000005</v>
      </c>
      <c r="V34" s="107">
        <f t="shared" si="32"/>
        <v>4216</v>
      </c>
    </row>
    <row r="35" spans="2:22">
      <c r="B35" s="109" t="s">
        <v>118</v>
      </c>
      <c r="C35" s="106">
        <f t="shared" si="21"/>
        <v>4746.3999999999996</v>
      </c>
      <c r="D35" s="113">
        <f t="shared" si="15"/>
        <v>3182.4</v>
      </c>
      <c r="E35" s="107">
        <f t="shared" si="22"/>
        <v>1564</v>
      </c>
      <c r="F35" s="106">
        <f t="shared" si="23"/>
        <v>6309.68</v>
      </c>
      <c r="G35" s="113">
        <f t="shared" si="16"/>
        <v>3721.68</v>
      </c>
      <c r="H35" s="107">
        <f t="shared" si="24"/>
        <v>2588</v>
      </c>
      <c r="I35" s="106">
        <f t="shared" si="25"/>
        <v>8785.36</v>
      </c>
      <c r="J35" s="113">
        <f t="shared" si="17"/>
        <v>4127.76</v>
      </c>
      <c r="K35" s="107">
        <f t="shared" si="26"/>
        <v>4657.6000000000004</v>
      </c>
      <c r="M35" s="109" t="s">
        <v>118</v>
      </c>
      <c r="N35" s="106">
        <f t="shared" si="27"/>
        <v>4109.92</v>
      </c>
      <c r="O35" s="113">
        <f t="shared" si="18"/>
        <v>2545.92</v>
      </c>
      <c r="P35" s="107">
        <f t="shared" si="28"/>
        <v>1564</v>
      </c>
      <c r="Q35" s="106">
        <f t="shared" si="29"/>
        <v>5565.3440000000001</v>
      </c>
      <c r="R35" s="113">
        <f t="shared" si="19"/>
        <v>2977.3440000000001</v>
      </c>
      <c r="S35" s="107">
        <f t="shared" si="30"/>
        <v>2588</v>
      </c>
      <c r="T35" s="106">
        <f t="shared" si="31"/>
        <v>7959.8080000000009</v>
      </c>
      <c r="U35" s="113">
        <f t="shared" si="20"/>
        <v>3302.208000000001</v>
      </c>
      <c r="V35" s="107">
        <f t="shared" si="32"/>
        <v>4657.6000000000004</v>
      </c>
    </row>
    <row r="36" spans="2:22">
      <c r="B36" s="109" t="s">
        <v>119</v>
      </c>
      <c r="C36" s="106">
        <f t="shared" si="21"/>
        <v>5793.2000000000007</v>
      </c>
      <c r="D36" s="113">
        <f t="shared" si="15"/>
        <v>3949.2000000000003</v>
      </c>
      <c r="E36" s="107">
        <f t="shared" si="22"/>
        <v>1844</v>
      </c>
      <c r="F36" s="106">
        <f t="shared" si="23"/>
        <v>7558.880000000001</v>
      </c>
      <c r="G36" s="113">
        <f t="shared" si="16"/>
        <v>4618.0800000000008</v>
      </c>
      <c r="H36" s="107">
        <f t="shared" si="24"/>
        <v>2940.8</v>
      </c>
      <c r="I36" s="106">
        <f t="shared" si="25"/>
        <v>10391.68</v>
      </c>
      <c r="J36" s="113">
        <f t="shared" si="17"/>
        <v>5122.0800000000008</v>
      </c>
      <c r="K36" s="107">
        <f t="shared" si="26"/>
        <v>5269.6</v>
      </c>
      <c r="M36" s="109" t="s">
        <v>119</v>
      </c>
      <c r="N36" s="106">
        <f t="shared" si="27"/>
        <v>5003.3600000000006</v>
      </c>
      <c r="O36" s="113">
        <f t="shared" si="18"/>
        <v>3159.36</v>
      </c>
      <c r="P36" s="107">
        <f t="shared" si="28"/>
        <v>1844</v>
      </c>
      <c r="Q36" s="106">
        <f t="shared" si="29"/>
        <v>6635.264000000001</v>
      </c>
      <c r="R36" s="113">
        <f t="shared" si="19"/>
        <v>3694.4640000000009</v>
      </c>
      <c r="S36" s="107">
        <f t="shared" si="30"/>
        <v>2940.8</v>
      </c>
      <c r="T36" s="106">
        <f t="shared" si="31"/>
        <v>9367.264000000001</v>
      </c>
      <c r="U36" s="113">
        <f t="shared" si="20"/>
        <v>4097.6640000000007</v>
      </c>
      <c r="V36" s="107">
        <f t="shared" si="32"/>
        <v>5269.6</v>
      </c>
    </row>
    <row r="37" spans="2:22">
      <c r="B37" s="109" t="s">
        <v>120</v>
      </c>
      <c r="C37" s="106">
        <f t="shared" si="21"/>
        <v>7034.64</v>
      </c>
      <c r="D37" s="113">
        <f t="shared" si="15"/>
        <v>4994.6400000000003</v>
      </c>
      <c r="E37" s="107">
        <f t="shared" si="22"/>
        <v>2040</v>
      </c>
      <c r="F37" s="106">
        <f t="shared" si="23"/>
        <v>9358.2400000000016</v>
      </c>
      <c r="G37" s="113">
        <f t="shared" si="16"/>
        <v>5840.64</v>
      </c>
      <c r="H37" s="107">
        <f t="shared" si="24"/>
        <v>3517.6000000000004</v>
      </c>
      <c r="I37" s="106">
        <f t="shared" si="25"/>
        <v>12741.04</v>
      </c>
      <c r="J37" s="113">
        <f t="shared" si="17"/>
        <v>6477.84</v>
      </c>
      <c r="K37" s="107">
        <f t="shared" si="26"/>
        <v>6263.2000000000007</v>
      </c>
      <c r="M37" s="109" t="s">
        <v>120</v>
      </c>
      <c r="N37" s="106">
        <f t="shared" si="27"/>
        <v>6035.7120000000004</v>
      </c>
      <c r="O37" s="113">
        <f t="shared" si="18"/>
        <v>3995.7120000000004</v>
      </c>
      <c r="P37" s="107">
        <f t="shared" si="28"/>
        <v>2040</v>
      </c>
      <c r="Q37" s="106">
        <f t="shared" si="29"/>
        <v>8190.112000000001</v>
      </c>
      <c r="R37" s="113">
        <f t="shared" si="19"/>
        <v>4672.5120000000006</v>
      </c>
      <c r="S37" s="107">
        <f t="shared" si="30"/>
        <v>3517.6000000000004</v>
      </c>
      <c r="T37" s="106">
        <f t="shared" si="31"/>
        <v>11445.472000000002</v>
      </c>
      <c r="U37" s="113">
        <f t="shared" si="20"/>
        <v>5182.2720000000008</v>
      </c>
      <c r="V37" s="107">
        <f t="shared" si="32"/>
        <v>6263.2000000000007</v>
      </c>
    </row>
    <row r="38" spans="2:22">
      <c r="B38" s="110" t="s">
        <v>121</v>
      </c>
      <c r="C38" s="106">
        <f t="shared" si="21"/>
        <v>7963.4400000000005</v>
      </c>
      <c r="D38" s="113">
        <f t="shared" si="15"/>
        <v>5923.4400000000005</v>
      </c>
      <c r="E38" s="107">
        <f t="shared" si="22"/>
        <v>2040</v>
      </c>
      <c r="F38" s="106">
        <f t="shared" si="23"/>
        <v>10531.119999999999</v>
      </c>
      <c r="G38" s="113">
        <f t="shared" si="16"/>
        <v>6927.12</v>
      </c>
      <c r="H38" s="107">
        <f t="shared" si="24"/>
        <v>3604</v>
      </c>
      <c r="I38" s="106">
        <f t="shared" si="25"/>
        <v>14390.320000000002</v>
      </c>
      <c r="J38" s="113">
        <f t="shared" si="17"/>
        <v>7683.1200000000008</v>
      </c>
      <c r="K38" s="107">
        <f t="shared" si="26"/>
        <v>6707.2000000000007</v>
      </c>
      <c r="M38" s="110" t="s">
        <v>121</v>
      </c>
      <c r="N38" s="106">
        <f t="shared" si="27"/>
        <v>6778.7520000000004</v>
      </c>
      <c r="O38" s="113">
        <f t="shared" si="18"/>
        <v>4738.7520000000004</v>
      </c>
      <c r="P38" s="107">
        <f t="shared" si="28"/>
        <v>2040</v>
      </c>
      <c r="Q38" s="106">
        <f t="shared" si="29"/>
        <v>9145.6959999999999</v>
      </c>
      <c r="R38" s="113">
        <f t="shared" si="19"/>
        <v>5541.6960000000008</v>
      </c>
      <c r="S38" s="107">
        <f t="shared" si="30"/>
        <v>3604</v>
      </c>
      <c r="T38" s="106">
        <f t="shared" si="31"/>
        <v>12853.696000000002</v>
      </c>
      <c r="U38" s="113">
        <f t="shared" si="20"/>
        <v>6146.496000000001</v>
      </c>
      <c r="V38" s="107">
        <f t="shared" si="32"/>
        <v>6707.2000000000007</v>
      </c>
    </row>
    <row r="39" spans="2:22">
      <c r="B39" s="109" t="s">
        <v>122</v>
      </c>
      <c r="C39" s="106">
        <f t="shared" si="21"/>
        <v>11331.6</v>
      </c>
      <c r="D39" s="113">
        <f t="shared" si="15"/>
        <v>9291.6</v>
      </c>
      <c r="E39" s="107">
        <f t="shared" si="22"/>
        <v>2040</v>
      </c>
      <c r="F39" s="106">
        <f t="shared" si="23"/>
        <v>15626.24</v>
      </c>
      <c r="G39" s="113">
        <f t="shared" si="16"/>
        <v>10866.24</v>
      </c>
      <c r="H39" s="107">
        <f t="shared" si="24"/>
        <v>4760</v>
      </c>
      <c r="I39" s="106">
        <f t="shared" si="25"/>
        <v>20824.880000000005</v>
      </c>
      <c r="J39" s="113">
        <f t="shared" si="17"/>
        <v>12052.080000000002</v>
      </c>
      <c r="K39" s="107">
        <f t="shared" si="26"/>
        <v>8772.8000000000011</v>
      </c>
      <c r="M39" s="109" t="s">
        <v>122</v>
      </c>
      <c r="N39" s="106">
        <f t="shared" si="27"/>
        <v>9473.2800000000007</v>
      </c>
      <c r="O39" s="113">
        <f t="shared" si="18"/>
        <v>7433.2800000000007</v>
      </c>
      <c r="P39" s="107">
        <f t="shared" si="28"/>
        <v>2040</v>
      </c>
      <c r="Q39" s="106">
        <f t="shared" si="29"/>
        <v>13452.992000000002</v>
      </c>
      <c r="R39" s="113">
        <f t="shared" si="19"/>
        <v>8692.992000000002</v>
      </c>
      <c r="S39" s="107">
        <f t="shared" si="30"/>
        <v>4760</v>
      </c>
      <c r="T39" s="106">
        <f t="shared" si="31"/>
        <v>18414.464</v>
      </c>
      <c r="U39" s="113">
        <f t="shared" si="20"/>
        <v>9641.6640000000007</v>
      </c>
      <c r="V39" s="107">
        <f t="shared" si="32"/>
        <v>8772.8000000000011</v>
      </c>
    </row>
    <row r="40" spans="2:22">
      <c r="B40" s="109" t="s">
        <v>123</v>
      </c>
      <c r="C40" s="106">
        <f t="shared" si="21"/>
        <v>15977.760000000002</v>
      </c>
      <c r="D40" s="113">
        <f t="shared" si="15"/>
        <v>13937.760000000002</v>
      </c>
      <c r="E40" s="107">
        <f t="shared" si="22"/>
        <v>2040</v>
      </c>
      <c r="F40" s="106">
        <f t="shared" si="23"/>
        <v>21059.360000000001</v>
      </c>
      <c r="G40" s="113">
        <f t="shared" si="16"/>
        <v>16299.360000000002</v>
      </c>
      <c r="H40" s="107">
        <f t="shared" si="24"/>
        <v>4760</v>
      </c>
      <c r="I40" s="106">
        <f t="shared" si="25"/>
        <v>27552.160000000003</v>
      </c>
      <c r="J40" s="113">
        <f t="shared" si="17"/>
        <v>18077.760000000002</v>
      </c>
      <c r="K40" s="107">
        <f t="shared" si="26"/>
        <v>9474.4</v>
      </c>
      <c r="M40" s="109" t="s">
        <v>123</v>
      </c>
      <c r="N40" s="106">
        <f t="shared" si="27"/>
        <v>13190.208000000002</v>
      </c>
      <c r="O40" s="113">
        <f t="shared" si="18"/>
        <v>11150.208000000002</v>
      </c>
      <c r="P40" s="107">
        <f t="shared" si="28"/>
        <v>2040</v>
      </c>
      <c r="Q40" s="106">
        <f t="shared" si="29"/>
        <v>17799.488000000001</v>
      </c>
      <c r="R40" s="113">
        <f t="shared" si="19"/>
        <v>13039.488000000001</v>
      </c>
      <c r="S40" s="107">
        <f t="shared" si="30"/>
        <v>4760</v>
      </c>
      <c r="T40" s="106">
        <f t="shared" si="31"/>
        <v>23936.608</v>
      </c>
      <c r="U40" s="113">
        <f t="shared" si="20"/>
        <v>14462.208000000002</v>
      </c>
      <c r="V40" s="107">
        <f t="shared" si="32"/>
        <v>9474.4</v>
      </c>
    </row>
    <row r="41" spans="2:22">
      <c r="B41" s="109" t="s">
        <v>124</v>
      </c>
      <c r="C41" s="106">
        <f t="shared" si="21"/>
        <v>20623.2</v>
      </c>
      <c r="D41" s="113">
        <f t="shared" si="15"/>
        <v>18583.2</v>
      </c>
      <c r="E41" s="107">
        <f t="shared" si="22"/>
        <v>2040</v>
      </c>
      <c r="F41" s="106">
        <f t="shared" si="23"/>
        <v>26491.760000000002</v>
      </c>
      <c r="G41" s="113">
        <f t="shared" si="16"/>
        <v>21731.760000000002</v>
      </c>
      <c r="H41" s="107">
        <f t="shared" si="24"/>
        <v>4760</v>
      </c>
      <c r="I41" s="106">
        <f t="shared" si="25"/>
        <v>34013.760000000002</v>
      </c>
      <c r="J41" s="113">
        <f t="shared" si="17"/>
        <v>24104.160000000003</v>
      </c>
      <c r="K41" s="107">
        <f t="shared" si="26"/>
        <v>9909.6</v>
      </c>
      <c r="M41" s="109" t="s">
        <v>124</v>
      </c>
      <c r="N41" s="106">
        <f t="shared" si="27"/>
        <v>16906.560000000001</v>
      </c>
      <c r="O41" s="113">
        <f t="shared" si="18"/>
        <v>14866.560000000001</v>
      </c>
      <c r="P41" s="107">
        <f t="shared" si="28"/>
        <v>2040</v>
      </c>
      <c r="Q41" s="106">
        <f t="shared" si="29"/>
        <v>22145.408000000003</v>
      </c>
      <c r="R41" s="113">
        <f t="shared" si="19"/>
        <v>17385.408000000003</v>
      </c>
      <c r="S41" s="107">
        <f t="shared" si="30"/>
        <v>4760</v>
      </c>
      <c r="T41" s="106">
        <f t="shared" si="31"/>
        <v>29192.928</v>
      </c>
      <c r="U41" s="113">
        <f t="shared" si="20"/>
        <v>19283.328000000001</v>
      </c>
      <c r="V41" s="107">
        <f t="shared" si="32"/>
        <v>9909.6</v>
      </c>
    </row>
    <row r="42" spans="2:22">
      <c r="B42" s="109" t="s">
        <v>125</v>
      </c>
      <c r="C42" s="106">
        <f t="shared" si="21"/>
        <v>27592.080000000002</v>
      </c>
      <c r="D42" s="113">
        <f t="shared" si="15"/>
        <v>25552.080000000002</v>
      </c>
      <c r="E42" s="107">
        <f t="shared" si="22"/>
        <v>2040</v>
      </c>
      <c r="F42" s="106">
        <f t="shared" si="23"/>
        <v>34641.440000000002</v>
      </c>
      <c r="G42" s="113">
        <f t="shared" si="16"/>
        <v>29881.439999999999</v>
      </c>
      <c r="H42" s="107">
        <f t="shared" si="24"/>
        <v>4760</v>
      </c>
      <c r="I42" s="106">
        <f t="shared" si="25"/>
        <v>43051.920000000006</v>
      </c>
      <c r="J42" s="113">
        <f t="shared" si="17"/>
        <v>33142.320000000007</v>
      </c>
      <c r="K42" s="107">
        <f t="shared" si="26"/>
        <v>9909.6</v>
      </c>
      <c r="M42" s="109" t="s">
        <v>125</v>
      </c>
      <c r="N42" s="106">
        <f t="shared" si="27"/>
        <v>22481.664000000004</v>
      </c>
      <c r="O42" s="113">
        <f t="shared" si="18"/>
        <v>20441.664000000004</v>
      </c>
      <c r="P42" s="107">
        <f t="shared" si="28"/>
        <v>2040</v>
      </c>
      <c r="Q42" s="106">
        <f t="shared" si="29"/>
        <v>28665.151999999998</v>
      </c>
      <c r="R42" s="113">
        <f t="shared" si="19"/>
        <v>23905.151999999998</v>
      </c>
      <c r="S42" s="107">
        <f t="shared" si="30"/>
        <v>4760</v>
      </c>
      <c r="T42" s="106">
        <f t="shared" si="31"/>
        <v>36423.456000000006</v>
      </c>
      <c r="U42" s="113">
        <f t="shared" si="20"/>
        <v>26513.856000000003</v>
      </c>
      <c r="V42" s="107">
        <f t="shared" si="32"/>
        <v>9909.6</v>
      </c>
    </row>
    <row r="44" spans="2:22">
      <c r="C44" s="108">
        <f>SUM(C50:C63)</f>
        <v>112738.62400000001</v>
      </c>
      <c r="D44" s="108">
        <f t="shared" ref="D44:K44" si="33">SUM(D50:D63)</f>
        <v>90193.824000000022</v>
      </c>
      <c r="E44" s="108">
        <f t="shared" si="33"/>
        <v>22544.799999999999</v>
      </c>
      <c r="F44" s="108">
        <f t="shared" si="33"/>
        <v>148376.83199999999</v>
      </c>
      <c r="G44" s="108">
        <f t="shared" si="33"/>
        <v>105474.432</v>
      </c>
      <c r="H44" s="108">
        <f t="shared" si="33"/>
        <v>42902.400000000001</v>
      </c>
      <c r="I44" s="108">
        <f t="shared" si="33"/>
        <v>198343.52</v>
      </c>
      <c r="J44" s="108">
        <f t="shared" si="33"/>
        <v>116985.12</v>
      </c>
      <c r="K44" s="108">
        <f t="shared" si="33"/>
        <v>81358.400000000009</v>
      </c>
      <c r="N44" s="108">
        <f>SUM(N50:N63)</f>
        <v>94699.859200000006</v>
      </c>
      <c r="O44" s="108">
        <f t="shared" ref="O44:V44" si="34">SUM(O50:O63)</f>
        <v>72155.059200000018</v>
      </c>
      <c r="P44" s="108">
        <f t="shared" si="34"/>
        <v>22544.799999999999</v>
      </c>
      <c r="Q44" s="108">
        <f t="shared" si="34"/>
        <v>127281.94560000001</v>
      </c>
      <c r="R44" s="108">
        <f t="shared" si="34"/>
        <v>84379.545599999998</v>
      </c>
      <c r="S44" s="108">
        <f t="shared" si="34"/>
        <v>42902.400000000001</v>
      </c>
      <c r="T44" s="108">
        <f t="shared" si="34"/>
        <v>174946.49600000004</v>
      </c>
      <c r="U44" s="108">
        <f t="shared" si="34"/>
        <v>93588.096000000005</v>
      </c>
      <c r="V44" s="108">
        <f t="shared" si="34"/>
        <v>81358.400000000009</v>
      </c>
    </row>
    <row r="45" spans="2:22">
      <c r="B45" s="135" t="s">
        <v>219</v>
      </c>
      <c r="C45" s="244" t="s">
        <v>3</v>
      </c>
      <c r="D45" s="244"/>
      <c r="E45" s="244"/>
      <c r="F45" s="244" t="s">
        <v>5</v>
      </c>
      <c r="G45" s="244"/>
      <c r="H45" s="244"/>
      <c r="I45" s="244" t="s">
        <v>6</v>
      </c>
      <c r="J45" s="244"/>
      <c r="K45" s="244"/>
      <c r="M45" s="135" t="s">
        <v>220</v>
      </c>
      <c r="N45" s="244" t="s">
        <v>3</v>
      </c>
      <c r="O45" s="244"/>
      <c r="P45" s="244"/>
      <c r="Q45" s="244" t="s">
        <v>5</v>
      </c>
      <c r="R45" s="244"/>
      <c r="S45" s="244"/>
      <c r="T45" s="244" t="s">
        <v>6</v>
      </c>
      <c r="U45" s="244"/>
      <c r="V45" s="244"/>
    </row>
    <row r="46" spans="2:22">
      <c r="B46" s="2"/>
      <c r="C46" s="2"/>
      <c r="D46" s="114">
        <f>Premium!$C$114</f>
        <v>0.16</v>
      </c>
      <c r="E46" s="2"/>
      <c r="F46" s="2"/>
      <c r="G46" s="114">
        <f>Premium!$D$114</f>
        <v>0.16</v>
      </c>
      <c r="H46" s="2"/>
      <c r="I46" s="2"/>
      <c r="J46" s="114">
        <f>Premium!$E$114</f>
        <v>0.16</v>
      </c>
      <c r="K46" s="2"/>
      <c r="L46" s="2"/>
      <c r="M46" s="2"/>
      <c r="N46" s="2"/>
      <c r="O46" s="114">
        <f>Premium!$C$114</f>
        <v>0.16</v>
      </c>
      <c r="P46" s="2"/>
      <c r="Q46" s="2"/>
      <c r="R46" s="114">
        <f>Premium!$D$114</f>
        <v>0.16</v>
      </c>
      <c r="S46" s="2"/>
      <c r="T46" s="2"/>
      <c r="U46" s="114">
        <f>Premium!$E$114</f>
        <v>0.16</v>
      </c>
      <c r="V46" s="2"/>
    </row>
    <row r="47" spans="2:22">
      <c r="B47" s="104" t="s">
        <v>21</v>
      </c>
      <c r="C47" s="238">
        <v>2500</v>
      </c>
      <c r="D47" s="239"/>
      <c r="E47" s="240"/>
      <c r="F47" s="238">
        <v>2500</v>
      </c>
      <c r="G47" s="239"/>
      <c r="H47" s="240"/>
      <c r="I47" s="238">
        <v>2500</v>
      </c>
      <c r="J47" s="239"/>
      <c r="K47" s="240"/>
      <c r="M47" s="104" t="s">
        <v>21</v>
      </c>
      <c r="N47" s="238">
        <v>2500</v>
      </c>
      <c r="O47" s="239"/>
      <c r="P47" s="240"/>
      <c r="Q47" s="238">
        <v>2500</v>
      </c>
      <c r="R47" s="239"/>
      <c r="S47" s="240"/>
      <c r="T47" s="238">
        <v>2500</v>
      </c>
      <c r="U47" s="239"/>
      <c r="V47" s="240"/>
    </row>
    <row r="48" spans="2:22">
      <c r="B48" s="104"/>
      <c r="C48" s="238" t="s">
        <v>136</v>
      </c>
      <c r="D48" s="239"/>
      <c r="E48" s="240"/>
      <c r="F48" s="238" t="s">
        <v>136</v>
      </c>
      <c r="G48" s="239"/>
      <c r="H48" s="240"/>
      <c r="I48" s="238" t="s">
        <v>136</v>
      </c>
      <c r="J48" s="239"/>
      <c r="K48" s="240"/>
      <c r="M48" s="104"/>
      <c r="N48" s="238" t="s">
        <v>137</v>
      </c>
      <c r="O48" s="239"/>
      <c r="P48" s="240"/>
      <c r="Q48" s="238" t="s">
        <v>137</v>
      </c>
      <c r="R48" s="239"/>
      <c r="S48" s="240"/>
      <c r="T48" s="238" t="s">
        <v>137</v>
      </c>
      <c r="U48" s="239"/>
      <c r="V48" s="240"/>
    </row>
    <row r="49" spans="2:22">
      <c r="B49" s="104"/>
      <c r="C49" s="105" t="s">
        <v>32</v>
      </c>
      <c r="D49" s="105" t="s">
        <v>138</v>
      </c>
      <c r="E49" s="105" t="s">
        <v>139</v>
      </c>
      <c r="F49" s="105" t="s">
        <v>32</v>
      </c>
      <c r="G49" s="105" t="s">
        <v>138</v>
      </c>
      <c r="H49" s="105" t="s">
        <v>139</v>
      </c>
      <c r="I49" s="105" t="s">
        <v>32</v>
      </c>
      <c r="J49" s="105" t="s">
        <v>138</v>
      </c>
      <c r="K49" s="105" t="s">
        <v>139</v>
      </c>
      <c r="M49" s="104"/>
      <c r="N49" s="105" t="s">
        <v>32</v>
      </c>
      <c r="O49" s="105" t="s">
        <v>138</v>
      </c>
      <c r="P49" s="105" t="s">
        <v>139</v>
      </c>
      <c r="Q49" s="105" t="s">
        <v>32</v>
      </c>
      <c r="R49" s="105" t="s">
        <v>138</v>
      </c>
      <c r="S49" s="105" t="s">
        <v>139</v>
      </c>
      <c r="T49" s="105" t="s">
        <v>32</v>
      </c>
      <c r="U49" s="105" t="s">
        <v>138</v>
      </c>
      <c r="V49" s="105" t="s">
        <v>139</v>
      </c>
    </row>
    <row r="50" spans="2:22">
      <c r="B50" s="109" t="s">
        <v>112</v>
      </c>
      <c r="C50" s="106">
        <f>SUM(D50:E50)</f>
        <v>2346.5920000000006</v>
      </c>
      <c r="D50" s="113">
        <f t="shared" ref="D50:D63" si="35">D8*(1-D$46)</f>
        <v>1300.9920000000002</v>
      </c>
      <c r="E50" s="107">
        <f>E8</f>
        <v>1045.6000000000001</v>
      </c>
      <c r="F50" s="106">
        <f>SUM(G50:H50)</f>
        <v>3085.4079999999999</v>
      </c>
      <c r="G50" s="113">
        <f t="shared" ref="G50:G63" si="36">G8*(1-G$46)</f>
        <v>1521.4079999999999</v>
      </c>
      <c r="H50" s="107">
        <f>H8</f>
        <v>1564</v>
      </c>
      <c r="I50" s="106">
        <f>SUM(J50:K50)</f>
        <v>4413.7920000000004</v>
      </c>
      <c r="J50" s="113">
        <f t="shared" ref="J50:J63" si="37">J8*(1-J$46)</f>
        <v>1687.3920000000001</v>
      </c>
      <c r="K50" s="107">
        <f>K8</f>
        <v>2726.4</v>
      </c>
      <c r="M50" s="109" t="s">
        <v>112</v>
      </c>
      <c r="N50" s="106">
        <f>SUM(O50:P50)</f>
        <v>2086.3936000000003</v>
      </c>
      <c r="O50" s="113">
        <f t="shared" ref="O50:O63" si="38">O8*(1-O$46)</f>
        <v>1040.7936000000002</v>
      </c>
      <c r="P50" s="107">
        <f>P8</f>
        <v>1045.6000000000001</v>
      </c>
      <c r="Q50" s="106">
        <f>SUM(R50:S50)</f>
        <v>2781.1264000000001</v>
      </c>
      <c r="R50" s="113">
        <f t="shared" ref="R50:R63" si="39">R8*(1-R$46)</f>
        <v>1217.1263999999999</v>
      </c>
      <c r="S50" s="107">
        <f>S8</f>
        <v>1564</v>
      </c>
      <c r="T50" s="106">
        <f>SUM(U50:V50)</f>
        <v>4076.3136000000004</v>
      </c>
      <c r="U50" s="113">
        <f t="shared" ref="U50:U63" si="40">U8*(1-U$46)</f>
        <v>1349.9136000000001</v>
      </c>
      <c r="V50" s="107">
        <f>V8</f>
        <v>2726.4</v>
      </c>
    </row>
    <row r="51" spans="2:22">
      <c r="B51" s="109" t="s">
        <v>113</v>
      </c>
      <c r="C51" s="106">
        <f t="shared" ref="C51:C63" si="41">SUM(D51:E51)</f>
        <v>2156.384</v>
      </c>
      <c r="D51" s="113">
        <f t="shared" si="35"/>
        <v>1257.9840000000002</v>
      </c>
      <c r="E51" s="107">
        <f t="shared" ref="E51:E63" si="42">E9</f>
        <v>898.40000000000009</v>
      </c>
      <c r="F51" s="106">
        <f t="shared" ref="F51:F63" si="43">SUM(G51:H51)</f>
        <v>2991.0079999999998</v>
      </c>
      <c r="G51" s="113">
        <f t="shared" si="36"/>
        <v>1471.008</v>
      </c>
      <c r="H51" s="107">
        <f t="shared" ref="H51:H63" si="44">H9</f>
        <v>1520</v>
      </c>
      <c r="I51" s="106">
        <f t="shared" ref="I51:I63" si="45">SUM(J51:K51)</f>
        <v>4368.4160000000002</v>
      </c>
      <c r="J51" s="113">
        <f t="shared" si="37"/>
        <v>1631.616</v>
      </c>
      <c r="K51" s="107">
        <f t="shared" ref="K51:K63" si="46">K9</f>
        <v>2736.8</v>
      </c>
      <c r="M51" s="109" t="s">
        <v>113</v>
      </c>
      <c r="N51" s="106">
        <f t="shared" ref="N51:N63" si="47">SUM(O51:P51)</f>
        <v>1904.7872000000002</v>
      </c>
      <c r="O51" s="113">
        <f t="shared" si="38"/>
        <v>1006.3872000000001</v>
      </c>
      <c r="P51" s="107">
        <f t="shared" ref="P51:P63" si="48">P9</f>
        <v>898.40000000000009</v>
      </c>
      <c r="Q51" s="106">
        <f t="shared" ref="Q51:Q63" si="49">SUM(R51:S51)</f>
        <v>2696.8063999999999</v>
      </c>
      <c r="R51" s="113">
        <f t="shared" si="39"/>
        <v>1176.8063999999999</v>
      </c>
      <c r="S51" s="107">
        <f t="shared" ref="S51:S63" si="50">S9</f>
        <v>1520</v>
      </c>
      <c r="T51" s="106">
        <f t="shared" ref="T51:T63" si="51">SUM(U51:V51)</f>
        <v>4042.0928000000004</v>
      </c>
      <c r="U51" s="113">
        <f t="shared" si="40"/>
        <v>1305.2927999999999</v>
      </c>
      <c r="V51" s="107">
        <f t="shared" ref="V51:V63" si="52">V9</f>
        <v>2736.8</v>
      </c>
    </row>
    <row r="52" spans="2:22">
      <c r="B52" s="109" t="s">
        <v>114</v>
      </c>
      <c r="C52" s="106">
        <f t="shared" si="41"/>
        <v>2492.864</v>
      </c>
      <c r="D52" s="113">
        <f t="shared" si="35"/>
        <v>1452.864</v>
      </c>
      <c r="E52" s="107">
        <f t="shared" si="42"/>
        <v>1040</v>
      </c>
      <c r="F52" s="106">
        <f t="shared" si="43"/>
        <v>3440.4160000000002</v>
      </c>
      <c r="G52" s="113">
        <f t="shared" si="36"/>
        <v>1698.816</v>
      </c>
      <c r="H52" s="107">
        <f t="shared" si="44"/>
        <v>1741.6000000000001</v>
      </c>
      <c r="I52" s="106">
        <f t="shared" si="45"/>
        <v>5141.0880000000006</v>
      </c>
      <c r="J52" s="113">
        <f t="shared" si="37"/>
        <v>1884.2880000000002</v>
      </c>
      <c r="K52" s="107">
        <f t="shared" si="46"/>
        <v>3256.8</v>
      </c>
      <c r="M52" s="109" t="s">
        <v>114</v>
      </c>
      <c r="N52" s="106">
        <f t="shared" si="47"/>
        <v>2202.2912000000001</v>
      </c>
      <c r="O52" s="113">
        <f t="shared" si="38"/>
        <v>1162.2912000000001</v>
      </c>
      <c r="P52" s="107">
        <f t="shared" si="48"/>
        <v>1040</v>
      </c>
      <c r="Q52" s="106">
        <f t="shared" si="49"/>
        <v>3100.6527999999998</v>
      </c>
      <c r="R52" s="113">
        <f t="shared" si="39"/>
        <v>1359.0527999999999</v>
      </c>
      <c r="S52" s="107">
        <f t="shared" si="50"/>
        <v>1741.6000000000001</v>
      </c>
      <c r="T52" s="106">
        <f t="shared" si="51"/>
        <v>4764.2304000000004</v>
      </c>
      <c r="U52" s="113">
        <f t="shared" si="40"/>
        <v>1507.4304000000002</v>
      </c>
      <c r="V52" s="107">
        <f t="shared" si="52"/>
        <v>3256.8</v>
      </c>
    </row>
    <row r="53" spans="2:22">
      <c r="B53" s="109" t="s">
        <v>115</v>
      </c>
      <c r="C53" s="106">
        <f t="shared" si="41"/>
        <v>3075.2960000000003</v>
      </c>
      <c r="D53" s="113">
        <f t="shared" si="35"/>
        <v>1843.296</v>
      </c>
      <c r="E53" s="107">
        <f t="shared" si="42"/>
        <v>1232</v>
      </c>
      <c r="F53" s="106">
        <f t="shared" si="43"/>
        <v>4186.3040000000001</v>
      </c>
      <c r="G53" s="113">
        <f t="shared" si="36"/>
        <v>2155.1040000000003</v>
      </c>
      <c r="H53" s="107">
        <f t="shared" si="44"/>
        <v>2031.2</v>
      </c>
      <c r="I53" s="106">
        <f t="shared" si="45"/>
        <v>6085.5040000000008</v>
      </c>
      <c r="J53" s="113">
        <f t="shared" si="37"/>
        <v>2390.3040000000001</v>
      </c>
      <c r="K53" s="107">
        <f t="shared" si="46"/>
        <v>3695.2000000000003</v>
      </c>
      <c r="M53" s="109" t="s">
        <v>115</v>
      </c>
      <c r="N53" s="106">
        <f t="shared" si="47"/>
        <v>2706.6368000000002</v>
      </c>
      <c r="O53" s="113">
        <f t="shared" si="38"/>
        <v>1474.6368000000002</v>
      </c>
      <c r="P53" s="107">
        <f t="shared" si="48"/>
        <v>1232</v>
      </c>
      <c r="Q53" s="106">
        <f t="shared" si="49"/>
        <v>3755.2832000000003</v>
      </c>
      <c r="R53" s="113">
        <f t="shared" si="39"/>
        <v>1724.0832000000003</v>
      </c>
      <c r="S53" s="107">
        <f t="shared" si="50"/>
        <v>2031.2</v>
      </c>
      <c r="T53" s="106">
        <f t="shared" si="51"/>
        <v>5607.4432000000006</v>
      </c>
      <c r="U53" s="113">
        <f t="shared" si="40"/>
        <v>1912.2432000000003</v>
      </c>
      <c r="V53" s="107">
        <f t="shared" si="52"/>
        <v>3695.2000000000003</v>
      </c>
    </row>
    <row r="54" spans="2:22">
      <c r="B54" s="109" t="s">
        <v>116</v>
      </c>
      <c r="C54" s="106">
        <f t="shared" si="41"/>
        <v>3451.7440000000006</v>
      </c>
      <c r="D54" s="113">
        <f t="shared" si="35"/>
        <v>2168.5440000000003</v>
      </c>
      <c r="E54" s="107">
        <f t="shared" si="42"/>
        <v>1283.2</v>
      </c>
      <c r="F54" s="106">
        <f t="shared" si="43"/>
        <v>4608.2560000000003</v>
      </c>
      <c r="G54" s="113">
        <f t="shared" si="36"/>
        <v>2535.4560000000001</v>
      </c>
      <c r="H54" s="107">
        <f t="shared" si="44"/>
        <v>2072.8000000000002</v>
      </c>
      <c r="I54" s="106">
        <f t="shared" si="45"/>
        <v>6575.52</v>
      </c>
      <c r="J54" s="113">
        <f t="shared" si="37"/>
        <v>2812.3199999999997</v>
      </c>
      <c r="K54" s="107">
        <f t="shared" si="46"/>
        <v>3763.2000000000003</v>
      </c>
      <c r="M54" s="109" t="s">
        <v>116</v>
      </c>
      <c r="N54" s="106">
        <f t="shared" si="47"/>
        <v>3018.0352000000003</v>
      </c>
      <c r="O54" s="113">
        <f t="shared" si="38"/>
        <v>1734.8352000000002</v>
      </c>
      <c r="P54" s="107">
        <f t="shared" si="48"/>
        <v>1283.2</v>
      </c>
      <c r="Q54" s="106">
        <f t="shared" si="49"/>
        <v>4101.1648000000005</v>
      </c>
      <c r="R54" s="113">
        <f t="shared" si="39"/>
        <v>2028.3648000000001</v>
      </c>
      <c r="S54" s="107">
        <f t="shared" si="50"/>
        <v>2072.8000000000002</v>
      </c>
      <c r="T54" s="106">
        <f t="shared" si="51"/>
        <v>6013.0560000000005</v>
      </c>
      <c r="U54" s="113">
        <f t="shared" si="40"/>
        <v>2249.8559999999998</v>
      </c>
      <c r="V54" s="107">
        <f t="shared" si="52"/>
        <v>3763.2000000000003</v>
      </c>
    </row>
    <row r="55" spans="2:22">
      <c r="B55" s="110" t="s">
        <v>117</v>
      </c>
      <c r="C55" s="106">
        <f t="shared" si="41"/>
        <v>3847.7120000000004</v>
      </c>
      <c r="D55" s="113">
        <f t="shared" si="35"/>
        <v>2450.1120000000001</v>
      </c>
      <c r="E55" s="107">
        <f t="shared" si="42"/>
        <v>1397.6000000000001</v>
      </c>
      <c r="F55" s="106">
        <f t="shared" si="43"/>
        <v>5147.808</v>
      </c>
      <c r="G55" s="113">
        <f t="shared" si="36"/>
        <v>2865.4079999999999</v>
      </c>
      <c r="H55" s="107">
        <f t="shared" si="44"/>
        <v>2282.4</v>
      </c>
      <c r="I55" s="106">
        <f t="shared" si="45"/>
        <v>7393.8879999999999</v>
      </c>
      <c r="J55" s="113">
        <f t="shared" si="37"/>
        <v>3177.8879999999999</v>
      </c>
      <c r="K55" s="107">
        <f t="shared" si="46"/>
        <v>4216</v>
      </c>
      <c r="M55" s="110" t="s">
        <v>117</v>
      </c>
      <c r="N55" s="106">
        <f t="shared" si="47"/>
        <v>3357.6896000000002</v>
      </c>
      <c r="O55" s="113">
        <f t="shared" si="38"/>
        <v>1960.0896</v>
      </c>
      <c r="P55" s="107">
        <f t="shared" si="48"/>
        <v>1397.6000000000001</v>
      </c>
      <c r="Q55" s="106">
        <f t="shared" si="49"/>
        <v>4574.7264000000005</v>
      </c>
      <c r="R55" s="113">
        <f t="shared" si="39"/>
        <v>2292.3264000000004</v>
      </c>
      <c r="S55" s="107">
        <f t="shared" si="50"/>
        <v>2282.4</v>
      </c>
      <c r="T55" s="106">
        <f t="shared" si="51"/>
        <v>6758.3104000000003</v>
      </c>
      <c r="U55" s="113">
        <f t="shared" si="40"/>
        <v>2542.3104000000003</v>
      </c>
      <c r="V55" s="107">
        <f t="shared" si="52"/>
        <v>4216</v>
      </c>
    </row>
    <row r="56" spans="2:22">
      <c r="B56" s="109" t="s">
        <v>118</v>
      </c>
      <c r="C56" s="106">
        <f t="shared" si="41"/>
        <v>4534.24</v>
      </c>
      <c r="D56" s="113">
        <f t="shared" si="35"/>
        <v>2970.24</v>
      </c>
      <c r="E56" s="107">
        <f t="shared" si="42"/>
        <v>1564</v>
      </c>
      <c r="F56" s="106">
        <f t="shared" si="43"/>
        <v>6061.5679999999993</v>
      </c>
      <c r="G56" s="113">
        <f t="shared" si="36"/>
        <v>3473.5679999999998</v>
      </c>
      <c r="H56" s="107">
        <f t="shared" si="44"/>
        <v>2588</v>
      </c>
      <c r="I56" s="106">
        <f t="shared" si="45"/>
        <v>8510.1760000000013</v>
      </c>
      <c r="J56" s="113">
        <f t="shared" si="37"/>
        <v>3852.5760000000005</v>
      </c>
      <c r="K56" s="107">
        <f t="shared" si="46"/>
        <v>4657.6000000000004</v>
      </c>
      <c r="M56" s="109" t="s">
        <v>118</v>
      </c>
      <c r="N56" s="106">
        <f t="shared" si="47"/>
        <v>3940.192</v>
      </c>
      <c r="O56" s="113">
        <f t="shared" si="38"/>
        <v>2376.192</v>
      </c>
      <c r="P56" s="107">
        <f t="shared" si="48"/>
        <v>1564</v>
      </c>
      <c r="Q56" s="106">
        <f t="shared" si="49"/>
        <v>5366.8544000000002</v>
      </c>
      <c r="R56" s="113">
        <f t="shared" si="39"/>
        <v>2778.8543999999997</v>
      </c>
      <c r="S56" s="107">
        <f t="shared" si="50"/>
        <v>2588</v>
      </c>
      <c r="T56" s="106">
        <f t="shared" si="51"/>
        <v>7739.6608000000015</v>
      </c>
      <c r="U56" s="113">
        <f t="shared" si="40"/>
        <v>3082.0608000000007</v>
      </c>
      <c r="V56" s="107">
        <f t="shared" si="52"/>
        <v>4657.6000000000004</v>
      </c>
    </row>
    <row r="57" spans="2:22">
      <c r="B57" s="109" t="s">
        <v>119</v>
      </c>
      <c r="C57" s="106">
        <f t="shared" si="41"/>
        <v>5529.92</v>
      </c>
      <c r="D57" s="113">
        <f t="shared" si="35"/>
        <v>3685.92</v>
      </c>
      <c r="E57" s="107">
        <f t="shared" si="42"/>
        <v>1844</v>
      </c>
      <c r="F57" s="106">
        <f t="shared" si="43"/>
        <v>7251.0080000000007</v>
      </c>
      <c r="G57" s="113">
        <f t="shared" si="36"/>
        <v>4310.2080000000005</v>
      </c>
      <c r="H57" s="107">
        <f t="shared" si="44"/>
        <v>2940.8</v>
      </c>
      <c r="I57" s="106">
        <f t="shared" si="45"/>
        <v>10050.208000000001</v>
      </c>
      <c r="J57" s="113">
        <f t="shared" si="37"/>
        <v>4780.6080000000002</v>
      </c>
      <c r="K57" s="107">
        <f t="shared" si="46"/>
        <v>5269.6</v>
      </c>
      <c r="M57" s="109" t="s">
        <v>119</v>
      </c>
      <c r="N57" s="106">
        <f t="shared" si="47"/>
        <v>4792.7359999999999</v>
      </c>
      <c r="O57" s="113">
        <f t="shared" si="38"/>
        <v>2948.7359999999999</v>
      </c>
      <c r="P57" s="107">
        <f t="shared" si="48"/>
        <v>1844</v>
      </c>
      <c r="Q57" s="106">
        <f t="shared" si="49"/>
        <v>6388.9664000000012</v>
      </c>
      <c r="R57" s="113">
        <f t="shared" si="39"/>
        <v>3448.1664000000005</v>
      </c>
      <c r="S57" s="107">
        <f t="shared" si="50"/>
        <v>2940.8</v>
      </c>
      <c r="T57" s="106">
        <f t="shared" si="51"/>
        <v>9094.0864000000001</v>
      </c>
      <c r="U57" s="113">
        <f t="shared" si="40"/>
        <v>3824.4864000000007</v>
      </c>
      <c r="V57" s="107">
        <f t="shared" si="52"/>
        <v>5269.6</v>
      </c>
    </row>
    <row r="58" spans="2:22">
      <c r="B58" s="109" t="s">
        <v>120</v>
      </c>
      <c r="C58" s="106">
        <f t="shared" si="41"/>
        <v>6701.6639999999998</v>
      </c>
      <c r="D58" s="113">
        <f t="shared" si="35"/>
        <v>4661.6639999999998</v>
      </c>
      <c r="E58" s="107">
        <f t="shared" si="42"/>
        <v>2040</v>
      </c>
      <c r="F58" s="106">
        <f t="shared" si="43"/>
        <v>8968.8640000000014</v>
      </c>
      <c r="G58" s="113">
        <f t="shared" si="36"/>
        <v>5451.2640000000001</v>
      </c>
      <c r="H58" s="107">
        <f t="shared" si="44"/>
        <v>3517.6000000000004</v>
      </c>
      <c r="I58" s="106">
        <f t="shared" si="45"/>
        <v>12309.184000000001</v>
      </c>
      <c r="J58" s="113">
        <f t="shared" si="37"/>
        <v>6045.9840000000004</v>
      </c>
      <c r="K58" s="107">
        <f t="shared" si="46"/>
        <v>6263.2000000000007</v>
      </c>
      <c r="M58" s="109" t="s">
        <v>120</v>
      </c>
      <c r="N58" s="106">
        <f t="shared" si="47"/>
        <v>5769.3312000000005</v>
      </c>
      <c r="O58" s="113">
        <f t="shared" si="38"/>
        <v>3729.3312000000001</v>
      </c>
      <c r="P58" s="107">
        <f t="shared" si="48"/>
        <v>2040</v>
      </c>
      <c r="Q58" s="106">
        <f t="shared" si="49"/>
        <v>7878.6112000000003</v>
      </c>
      <c r="R58" s="113">
        <f t="shared" si="39"/>
        <v>4361.0111999999999</v>
      </c>
      <c r="S58" s="107">
        <f t="shared" si="50"/>
        <v>3517.6000000000004</v>
      </c>
      <c r="T58" s="106">
        <f t="shared" si="51"/>
        <v>11099.987200000001</v>
      </c>
      <c r="U58" s="113">
        <f t="shared" si="40"/>
        <v>4836.7872000000007</v>
      </c>
      <c r="V58" s="107">
        <f t="shared" si="52"/>
        <v>6263.2000000000007</v>
      </c>
    </row>
    <row r="59" spans="2:22">
      <c r="B59" s="110" t="s">
        <v>121</v>
      </c>
      <c r="C59" s="106">
        <f t="shared" si="41"/>
        <v>7568.5439999999999</v>
      </c>
      <c r="D59" s="113">
        <f t="shared" si="35"/>
        <v>5528.5439999999999</v>
      </c>
      <c r="E59" s="107">
        <f t="shared" si="42"/>
        <v>2040</v>
      </c>
      <c r="F59" s="106">
        <f t="shared" si="43"/>
        <v>10069.312</v>
      </c>
      <c r="G59" s="113">
        <f t="shared" si="36"/>
        <v>6465.3119999999999</v>
      </c>
      <c r="H59" s="107">
        <f t="shared" si="44"/>
        <v>3604</v>
      </c>
      <c r="I59" s="106">
        <f t="shared" si="45"/>
        <v>13878.112000000001</v>
      </c>
      <c r="J59" s="113">
        <f t="shared" si="37"/>
        <v>7170.9120000000003</v>
      </c>
      <c r="K59" s="107">
        <f t="shared" si="46"/>
        <v>6707.2000000000007</v>
      </c>
      <c r="M59" s="110" t="s">
        <v>121</v>
      </c>
      <c r="N59" s="106">
        <f t="shared" si="47"/>
        <v>6462.8352000000004</v>
      </c>
      <c r="O59" s="113">
        <f t="shared" si="38"/>
        <v>4422.8352000000004</v>
      </c>
      <c r="P59" s="107">
        <f t="shared" si="48"/>
        <v>2040</v>
      </c>
      <c r="Q59" s="106">
        <f t="shared" si="49"/>
        <v>8776.2495999999992</v>
      </c>
      <c r="R59" s="113">
        <f t="shared" si="39"/>
        <v>5172.2496000000001</v>
      </c>
      <c r="S59" s="107">
        <f t="shared" si="50"/>
        <v>3604</v>
      </c>
      <c r="T59" s="106">
        <f t="shared" si="51"/>
        <v>12443.929600000001</v>
      </c>
      <c r="U59" s="113">
        <f t="shared" si="40"/>
        <v>5736.7296000000006</v>
      </c>
      <c r="V59" s="107">
        <f t="shared" si="52"/>
        <v>6707.2000000000007</v>
      </c>
    </row>
    <row r="60" spans="2:22">
      <c r="B60" s="109" t="s">
        <v>122</v>
      </c>
      <c r="C60" s="106">
        <f t="shared" si="41"/>
        <v>10712.16</v>
      </c>
      <c r="D60" s="113">
        <f t="shared" si="35"/>
        <v>8672.16</v>
      </c>
      <c r="E60" s="107">
        <f t="shared" si="42"/>
        <v>2040</v>
      </c>
      <c r="F60" s="106">
        <f t="shared" si="43"/>
        <v>14901.824000000001</v>
      </c>
      <c r="G60" s="113">
        <f t="shared" si="36"/>
        <v>10141.824000000001</v>
      </c>
      <c r="H60" s="107">
        <f t="shared" si="44"/>
        <v>4760</v>
      </c>
      <c r="I60" s="106">
        <f t="shared" si="45"/>
        <v>20021.408000000003</v>
      </c>
      <c r="J60" s="113">
        <f t="shared" si="37"/>
        <v>11248.608</v>
      </c>
      <c r="K60" s="107">
        <f t="shared" si="46"/>
        <v>8772.8000000000011</v>
      </c>
      <c r="M60" s="109" t="s">
        <v>122</v>
      </c>
      <c r="N60" s="106">
        <f t="shared" si="47"/>
        <v>8977.7279999999992</v>
      </c>
      <c r="O60" s="113">
        <f t="shared" si="38"/>
        <v>6937.7280000000001</v>
      </c>
      <c r="P60" s="107">
        <f t="shared" si="48"/>
        <v>2040</v>
      </c>
      <c r="Q60" s="106">
        <f t="shared" si="49"/>
        <v>12873.459200000001</v>
      </c>
      <c r="R60" s="113">
        <f t="shared" si="39"/>
        <v>8113.4592000000002</v>
      </c>
      <c r="S60" s="107">
        <f t="shared" si="50"/>
        <v>4760</v>
      </c>
      <c r="T60" s="106">
        <f t="shared" si="51"/>
        <v>17771.686400000002</v>
      </c>
      <c r="U60" s="113">
        <f t="shared" si="40"/>
        <v>8998.8864000000012</v>
      </c>
      <c r="V60" s="107">
        <f t="shared" si="52"/>
        <v>8772.8000000000011</v>
      </c>
    </row>
    <row r="61" spans="2:22">
      <c r="B61" s="109" t="s">
        <v>123</v>
      </c>
      <c r="C61" s="106">
        <f t="shared" si="41"/>
        <v>15048.576000000001</v>
      </c>
      <c r="D61" s="113">
        <f t="shared" si="35"/>
        <v>13008.576000000001</v>
      </c>
      <c r="E61" s="107">
        <f t="shared" si="42"/>
        <v>2040</v>
      </c>
      <c r="F61" s="106">
        <f t="shared" si="43"/>
        <v>19972.736000000001</v>
      </c>
      <c r="G61" s="113">
        <f t="shared" si="36"/>
        <v>15212.736000000001</v>
      </c>
      <c r="H61" s="107">
        <f t="shared" si="44"/>
        <v>4760</v>
      </c>
      <c r="I61" s="106">
        <f t="shared" si="45"/>
        <v>26346.976000000002</v>
      </c>
      <c r="J61" s="113">
        <f t="shared" si="37"/>
        <v>16872.576000000001</v>
      </c>
      <c r="K61" s="107">
        <f t="shared" si="46"/>
        <v>9474.4</v>
      </c>
      <c r="M61" s="109" t="s">
        <v>123</v>
      </c>
      <c r="N61" s="106">
        <f t="shared" si="47"/>
        <v>12446.860800000002</v>
      </c>
      <c r="O61" s="113">
        <f t="shared" si="38"/>
        <v>10406.860800000002</v>
      </c>
      <c r="P61" s="107">
        <f t="shared" si="48"/>
        <v>2040</v>
      </c>
      <c r="Q61" s="106">
        <f t="shared" si="49"/>
        <v>16930.188800000004</v>
      </c>
      <c r="R61" s="113">
        <f t="shared" si="39"/>
        <v>12170.188800000002</v>
      </c>
      <c r="S61" s="107">
        <f t="shared" si="50"/>
        <v>4760</v>
      </c>
      <c r="T61" s="106">
        <f t="shared" si="51"/>
        <v>22972.460800000001</v>
      </c>
      <c r="U61" s="113">
        <f t="shared" si="40"/>
        <v>13498.060800000001</v>
      </c>
      <c r="V61" s="107">
        <f t="shared" si="52"/>
        <v>9474.4</v>
      </c>
    </row>
    <row r="62" spans="2:22">
      <c r="B62" s="109" t="s">
        <v>124</v>
      </c>
      <c r="C62" s="106">
        <f t="shared" si="41"/>
        <v>19384.32</v>
      </c>
      <c r="D62" s="113">
        <f t="shared" si="35"/>
        <v>17344.32</v>
      </c>
      <c r="E62" s="107">
        <f t="shared" si="42"/>
        <v>2040</v>
      </c>
      <c r="F62" s="106">
        <f t="shared" si="43"/>
        <v>25042.975999999999</v>
      </c>
      <c r="G62" s="113">
        <f t="shared" si="36"/>
        <v>20282.975999999999</v>
      </c>
      <c r="H62" s="107">
        <f t="shared" si="44"/>
        <v>4760</v>
      </c>
      <c r="I62" s="106">
        <f t="shared" si="45"/>
        <v>32406.815999999999</v>
      </c>
      <c r="J62" s="113">
        <f t="shared" si="37"/>
        <v>22497.216</v>
      </c>
      <c r="K62" s="107">
        <f t="shared" si="46"/>
        <v>9909.6</v>
      </c>
      <c r="M62" s="109" t="s">
        <v>124</v>
      </c>
      <c r="N62" s="106">
        <f t="shared" si="47"/>
        <v>15915.456</v>
      </c>
      <c r="O62" s="113">
        <f t="shared" si="38"/>
        <v>13875.456</v>
      </c>
      <c r="P62" s="107">
        <f t="shared" si="48"/>
        <v>2040</v>
      </c>
      <c r="Q62" s="106">
        <f t="shared" si="49"/>
        <v>20986.380799999999</v>
      </c>
      <c r="R62" s="113">
        <f t="shared" si="39"/>
        <v>16226.380800000001</v>
      </c>
      <c r="S62" s="107">
        <f t="shared" si="50"/>
        <v>4760</v>
      </c>
      <c r="T62" s="106">
        <f t="shared" si="51"/>
        <v>27907.372800000005</v>
      </c>
      <c r="U62" s="113">
        <f t="shared" si="40"/>
        <v>17997.772800000002</v>
      </c>
      <c r="V62" s="107">
        <f t="shared" si="52"/>
        <v>9909.6</v>
      </c>
    </row>
    <row r="63" spans="2:22">
      <c r="B63" s="109" t="s">
        <v>125</v>
      </c>
      <c r="C63" s="106">
        <f t="shared" si="41"/>
        <v>25888.608</v>
      </c>
      <c r="D63" s="113">
        <f t="shared" si="35"/>
        <v>23848.608</v>
      </c>
      <c r="E63" s="107">
        <f t="shared" si="42"/>
        <v>2040</v>
      </c>
      <c r="F63" s="106">
        <f t="shared" si="43"/>
        <v>32649.343999999997</v>
      </c>
      <c r="G63" s="113">
        <f t="shared" si="36"/>
        <v>27889.343999999997</v>
      </c>
      <c r="H63" s="107">
        <f t="shared" si="44"/>
        <v>4760</v>
      </c>
      <c r="I63" s="106">
        <f t="shared" si="45"/>
        <v>40842.432000000001</v>
      </c>
      <c r="J63" s="113">
        <f t="shared" si="37"/>
        <v>30932.832000000002</v>
      </c>
      <c r="K63" s="107">
        <f t="shared" si="46"/>
        <v>9909.6</v>
      </c>
      <c r="M63" s="109" t="s">
        <v>125</v>
      </c>
      <c r="N63" s="106">
        <f t="shared" si="47"/>
        <v>21118.886400000003</v>
      </c>
      <c r="O63" s="113">
        <f t="shared" si="38"/>
        <v>19078.886400000003</v>
      </c>
      <c r="P63" s="107">
        <f t="shared" si="48"/>
        <v>2040</v>
      </c>
      <c r="Q63" s="106">
        <f t="shared" si="49"/>
        <v>27071.475199999997</v>
      </c>
      <c r="R63" s="113">
        <f t="shared" si="39"/>
        <v>22311.475199999997</v>
      </c>
      <c r="S63" s="107">
        <f t="shared" si="50"/>
        <v>4760</v>
      </c>
      <c r="T63" s="106">
        <f t="shared" si="51"/>
        <v>34655.865600000005</v>
      </c>
      <c r="U63" s="113">
        <f t="shared" si="40"/>
        <v>24746.265600000002</v>
      </c>
      <c r="V63" s="107">
        <f t="shared" si="52"/>
        <v>9909.6</v>
      </c>
    </row>
    <row r="65" spans="2:22">
      <c r="C65" s="108">
        <f>SUM(C71:C84)</f>
        <v>103075</v>
      </c>
      <c r="D65" s="108">
        <f t="shared" ref="D65:K65" si="53">SUM(D71:D84)</f>
        <v>80530.200000000012</v>
      </c>
      <c r="E65" s="108">
        <f t="shared" si="53"/>
        <v>22544.799999999999</v>
      </c>
      <c r="F65" s="108">
        <f t="shared" si="53"/>
        <v>130797.75999999999</v>
      </c>
      <c r="G65" s="108">
        <f t="shared" si="53"/>
        <v>87895.359999999986</v>
      </c>
      <c r="H65" s="108">
        <f t="shared" si="53"/>
        <v>42902.400000000001</v>
      </c>
      <c r="I65" s="108">
        <f t="shared" si="53"/>
        <v>178846</v>
      </c>
      <c r="J65" s="108">
        <f t="shared" si="53"/>
        <v>97487.599999999991</v>
      </c>
      <c r="K65" s="108">
        <f t="shared" si="53"/>
        <v>81358.400000000009</v>
      </c>
      <c r="N65" s="108">
        <f>SUM(N71:N84)</f>
        <v>86968.960000000006</v>
      </c>
      <c r="O65" s="108">
        <f t="shared" ref="O65:V65" si="54">SUM(O71:O84)</f>
        <v>64424.160000000011</v>
      </c>
      <c r="P65" s="108">
        <f t="shared" si="54"/>
        <v>22544.799999999999</v>
      </c>
      <c r="Q65" s="108">
        <f t="shared" si="54"/>
        <v>113218.68799999999</v>
      </c>
      <c r="R65" s="108">
        <f t="shared" si="54"/>
        <v>70316.287999999986</v>
      </c>
      <c r="S65" s="108">
        <f t="shared" si="54"/>
        <v>42902.400000000001</v>
      </c>
      <c r="T65" s="108">
        <f t="shared" si="54"/>
        <v>159348.48000000001</v>
      </c>
      <c r="U65" s="108">
        <f t="shared" si="54"/>
        <v>77990.080000000002</v>
      </c>
      <c r="V65" s="108">
        <f t="shared" si="54"/>
        <v>81358.400000000009</v>
      </c>
    </row>
    <row r="66" spans="2:22">
      <c r="B66" s="135" t="s">
        <v>221</v>
      </c>
      <c r="C66" s="244" t="s">
        <v>3</v>
      </c>
      <c r="D66" s="244"/>
      <c r="E66" s="244"/>
      <c r="F66" s="244" t="s">
        <v>5</v>
      </c>
      <c r="G66" s="244"/>
      <c r="H66" s="244"/>
      <c r="I66" s="244" t="s">
        <v>6</v>
      </c>
      <c r="J66" s="244"/>
      <c r="K66" s="244"/>
      <c r="M66" s="135" t="s">
        <v>222</v>
      </c>
      <c r="N66" s="244" t="s">
        <v>3</v>
      </c>
      <c r="O66" s="244"/>
      <c r="P66" s="244"/>
      <c r="Q66" s="244" t="s">
        <v>5</v>
      </c>
      <c r="R66" s="244"/>
      <c r="S66" s="244"/>
      <c r="T66" s="244" t="s">
        <v>6</v>
      </c>
      <c r="U66" s="244"/>
      <c r="V66" s="244"/>
    </row>
    <row r="67" spans="2:22">
      <c r="B67" s="2"/>
      <c r="C67" s="2"/>
      <c r="D67" s="114">
        <f>Premium!$C$115</f>
        <v>0.25</v>
      </c>
      <c r="E67" s="2"/>
      <c r="F67" s="2"/>
      <c r="G67" s="114">
        <f>Premium!$D$115</f>
        <v>0.3</v>
      </c>
      <c r="H67" s="2"/>
      <c r="I67" s="2"/>
      <c r="J67" s="114">
        <f>Premium!$E$115</f>
        <v>0.3</v>
      </c>
      <c r="K67" s="2"/>
      <c r="L67" s="2"/>
      <c r="M67" s="2"/>
      <c r="N67" s="2"/>
      <c r="O67" s="114">
        <f>Premium!$C$115</f>
        <v>0.25</v>
      </c>
      <c r="P67" s="2"/>
      <c r="Q67" s="2"/>
      <c r="R67" s="114">
        <f>Premium!$D$115</f>
        <v>0.3</v>
      </c>
      <c r="S67" s="2"/>
      <c r="T67" s="2"/>
      <c r="U67" s="114">
        <f>Premium!$E$115</f>
        <v>0.3</v>
      </c>
      <c r="V67" s="2"/>
    </row>
    <row r="68" spans="2:22">
      <c r="B68" s="104" t="s">
        <v>21</v>
      </c>
      <c r="C68" s="238">
        <v>5000</v>
      </c>
      <c r="D68" s="239"/>
      <c r="E68" s="240"/>
      <c r="F68" s="238">
        <v>5000</v>
      </c>
      <c r="G68" s="239"/>
      <c r="H68" s="240"/>
      <c r="I68" s="238">
        <v>5000</v>
      </c>
      <c r="J68" s="239"/>
      <c r="K68" s="240"/>
      <c r="M68" s="104" t="s">
        <v>21</v>
      </c>
      <c r="N68" s="238">
        <v>5000</v>
      </c>
      <c r="O68" s="239"/>
      <c r="P68" s="240"/>
      <c r="Q68" s="238">
        <v>5000</v>
      </c>
      <c r="R68" s="239"/>
      <c r="S68" s="240"/>
      <c r="T68" s="238">
        <v>5000</v>
      </c>
      <c r="U68" s="239"/>
      <c r="V68" s="240"/>
    </row>
    <row r="69" spans="2:22">
      <c r="B69" s="104"/>
      <c r="C69" s="238" t="s">
        <v>136</v>
      </c>
      <c r="D69" s="239"/>
      <c r="E69" s="240"/>
      <c r="F69" s="238" t="s">
        <v>136</v>
      </c>
      <c r="G69" s="239"/>
      <c r="H69" s="240"/>
      <c r="I69" s="238" t="s">
        <v>136</v>
      </c>
      <c r="J69" s="239"/>
      <c r="K69" s="240"/>
      <c r="M69" s="104"/>
      <c r="N69" s="238" t="s">
        <v>137</v>
      </c>
      <c r="O69" s="239"/>
      <c r="P69" s="240"/>
      <c r="Q69" s="238" t="s">
        <v>137</v>
      </c>
      <c r="R69" s="239"/>
      <c r="S69" s="240"/>
      <c r="T69" s="238" t="s">
        <v>137</v>
      </c>
      <c r="U69" s="239"/>
      <c r="V69" s="240"/>
    </row>
    <row r="70" spans="2:22">
      <c r="B70" s="104"/>
      <c r="C70" s="105" t="s">
        <v>32</v>
      </c>
      <c r="D70" s="105" t="s">
        <v>138</v>
      </c>
      <c r="E70" s="105" t="s">
        <v>139</v>
      </c>
      <c r="F70" s="105" t="s">
        <v>32</v>
      </c>
      <c r="G70" s="105" t="s">
        <v>138</v>
      </c>
      <c r="H70" s="105" t="s">
        <v>139</v>
      </c>
      <c r="I70" s="105" t="s">
        <v>32</v>
      </c>
      <c r="J70" s="105" t="s">
        <v>138</v>
      </c>
      <c r="K70" s="105" t="s">
        <v>139</v>
      </c>
      <c r="M70" s="104"/>
      <c r="N70" s="105" t="s">
        <v>32</v>
      </c>
      <c r="O70" s="105" t="s">
        <v>138</v>
      </c>
      <c r="P70" s="105" t="s">
        <v>139</v>
      </c>
      <c r="Q70" s="105" t="s">
        <v>32</v>
      </c>
      <c r="R70" s="105" t="s">
        <v>138</v>
      </c>
      <c r="S70" s="105" t="s">
        <v>139</v>
      </c>
      <c r="T70" s="105" t="s">
        <v>32</v>
      </c>
      <c r="U70" s="105" t="s">
        <v>138</v>
      </c>
      <c r="V70" s="105" t="s">
        <v>139</v>
      </c>
    </row>
    <row r="71" spans="2:22">
      <c r="B71" s="109" t="s">
        <v>112</v>
      </c>
      <c r="C71" s="106">
        <f>SUM(D71:E71)</f>
        <v>2207.2000000000003</v>
      </c>
      <c r="D71" s="113">
        <f t="shared" ref="D71:D84" si="55">D8*(1-D$67)</f>
        <v>1161.6000000000001</v>
      </c>
      <c r="E71" s="107">
        <f>E8</f>
        <v>1045.6000000000001</v>
      </c>
      <c r="F71" s="106">
        <f>SUM(G71:H71)</f>
        <v>2831.84</v>
      </c>
      <c r="G71" s="113">
        <f t="shared" ref="G71:G84" si="56">G8*(1-G$67)</f>
        <v>1267.8399999999999</v>
      </c>
      <c r="H71" s="107">
        <f>H8</f>
        <v>1564</v>
      </c>
      <c r="I71" s="106">
        <f>SUM(J71:K71)</f>
        <v>4132.5600000000004</v>
      </c>
      <c r="J71" s="113">
        <f t="shared" ref="J71:J84" si="57">J8*(1-J$67)</f>
        <v>1406.16</v>
      </c>
      <c r="K71" s="107">
        <f>K8</f>
        <v>2726.4</v>
      </c>
      <c r="M71" s="109" t="s">
        <v>112</v>
      </c>
      <c r="N71" s="106">
        <f>SUM(O71:P71)</f>
        <v>1974.8800000000003</v>
      </c>
      <c r="O71" s="113">
        <f t="shared" ref="O71:O84" si="58">O8*(1-O$67)</f>
        <v>929.2800000000002</v>
      </c>
      <c r="P71" s="107">
        <f>P8</f>
        <v>1045.6000000000001</v>
      </c>
      <c r="Q71" s="106">
        <f>SUM(R71:S71)</f>
        <v>2578.2719999999999</v>
      </c>
      <c r="R71" s="113">
        <f t="shared" ref="R71:R84" si="59">R8*(1-R$67)</f>
        <v>1014.2719999999999</v>
      </c>
      <c r="S71" s="107">
        <f>S8</f>
        <v>1564</v>
      </c>
      <c r="T71" s="106">
        <f>SUM(U71:V71)</f>
        <v>3851.3280000000004</v>
      </c>
      <c r="U71" s="113">
        <f t="shared" ref="U71:U84" si="60">U8*(1-U$67)</f>
        <v>1124.9280000000001</v>
      </c>
      <c r="V71" s="107">
        <f>V8</f>
        <v>2726.4</v>
      </c>
    </row>
    <row r="72" spans="2:22">
      <c r="B72" s="109" t="s">
        <v>113</v>
      </c>
      <c r="C72" s="106">
        <f t="shared" ref="C72:C84" si="61">SUM(D72:E72)</f>
        <v>2021.6000000000001</v>
      </c>
      <c r="D72" s="113">
        <f t="shared" si="55"/>
        <v>1123.2</v>
      </c>
      <c r="E72" s="107">
        <f t="shared" ref="E72:E84" si="62">E9</f>
        <v>898.40000000000009</v>
      </c>
      <c r="F72" s="106">
        <f t="shared" ref="F72:F84" si="63">SUM(G72:H72)</f>
        <v>2745.84</v>
      </c>
      <c r="G72" s="113">
        <f t="shared" si="56"/>
        <v>1225.8399999999999</v>
      </c>
      <c r="H72" s="107">
        <f t="shared" ref="H72:H84" si="64">H9</f>
        <v>1520</v>
      </c>
      <c r="I72" s="106">
        <f t="shared" ref="I72:I84" si="65">SUM(J72:K72)</f>
        <v>4096.4800000000005</v>
      </c>
      <c r="J72" s="113">
        <f t="shared" si="57"/>
        <v>1359.68</v>
      </c>
      <c r="K72" s="107">
        <f t="shared" ref="K72:K84" si="66">K9</f>
        <v>2736.8</v>
      </c>
      <c r="M72" s="109" t="s">
        <v>113</v>
      </c>
      <c r="N72" s="106">
        <f t="shared" ref="N72:N84" si="67">SUM(O72:P72)</f>
        <v>1796.9600000000003</v>
      </c>
      <c r="O72" s="113">
        <f t="shared" si="58"/>
        <v>898.56000000000017</v>
      </c>
      <c r="P72" s="107">
        <f t="shared" ref="P72:P84" si="68">P9</f>
        <v>898.40000000000009</v>
      </c>
      <c r="Q72" s="106">
        <f t="shared" ref="Q72:Q84" si="69">SUM(R72:S72)</f>
        <v>2500.672</v>
      </c>
      <c r="R72" s="113">
        <f t="shared" si="59"/>
        <v>980.67199999999991</v>
      </c>
      <c r="S72" s="107">
        <f t="shared" ref="S72:S84" si="70">S9</f>
        <v>1520</v>
      </c>
      <c r="T72" s="106">
        <f t="shared" ref="T72:T84" si="71">SUM(U72:V72)</f>
        <v>3824.5439999999999</v>
      </c>
      <c r="U72" s="113">
        <f t="shared" si="60"/>
        <v>1087.7439999999999</v>
      </c>
      <c r="V72" s="107">
        <f t="shared" ref="V72:V84" si="72">V9</f>
        <v>2736.8</v>
      </c>
    </row>
    <row r="73" spans="2:22">
      <c r="B73" s="109" t="s">
        <v>114</v>
      </c>
      <c r="C73" s="106">
        <f t="shared" si="61"/>
        <v>2337.1999999999998</v>
      </c>
      <c r="D73" s="113">
        <f t="shared" si="55"/>
        <v>1297.2</v>
      </c>
      <c r="E73" s="107">
        <f t="shared" si="62"/>
        <v>1040</v>
      </c>
      <c r="F73" s="106">
        <f t="shared" si="63"/>
        <v>3157.28</v>
      </c>
      <c r="G73" s="113">
        <f t="shared" si="56"/>
        <v>1415.68</v>
      </c>
      <c r="H73" s="107">
        <f t="shared" si="64"/>
        <v>1741.6000000000001</v>
      </c>
      <c r="I73" s="106">
        <f t="shared" si="65"/>
        <v>4827.04</v>
      </c>
      <c r="J73" s="113">
        <f t="shared" si="57"/>
        <v>1570.24</v>
      </c>
      <c r="K73" s="107">
        <f t="shared" si="66"/>
        <v>3256.8</v>
      </c>
      <c r="M73" s="109" t="s">
        <v>114</v>
      </c>
      <c r="N73" s="106">
        <f t="shared" si="67"/>
        <v>2077.7600000000002</v>
      </c>
      <c r="O73" s="113">
        <f t="shared" si="58"/>
        <v>1037.7600000000002</v>
      </c>
      <c r="P73" s="107">
        <f t="shared" si="68"/>
        <v>1040</v>
      </c>
      <c r="Q73" s="106">
        <f t="shared" si="69"/>
        <v>2874.1440000000002</v>
      </c>
      <c r="R73" s="113">
        <f t="shared" si="59"/>
        <v>1132.5439999999999</v>
      </c>
      <c r="S73" s="107">
        <f t="shared" si="70"/>
        <v>1741.6000000000001</v>
      </c>
      <c r="T73" s="106">
        <f t="shared" si="71"/>
        <v>4512.9920000000002</v>
      </c>
      <c r="U73" s="113">
        <f t="shared" si="60"/>
        <v>1256.1920000000002</v>
      </c>
      <c r="V73" s="107">
        <f t="shared" si="72"/>
        <v>3256.8</v>
      </c>
    </row>
    <row r="74" spans="2:22">
      <c r="B74" s="109" t="s">
        <v>115</v>
      </c>
      <c r="C74" s="106">
        <f t="shared" si="61"/>
        <v>2877.8</v>
      </c>
      <c r="D74" s="113">
        <f t="shared" si="55"/>
        <v>1645.8000000000002</v>
      </c>
      <c r="E74" s="107">
        <f t="shared" si="62"/>
        <v>1232</v>
      </c>
      <c r="F74" s="106">
        <f t="shared" si="63"/>
        <v>3827.12</v>
      </c>
      <c r="G74" s="113">
        <f t="shared" si="56"/>
        <v>1795.92</v>
      </c>
      <c r="H74" s="107">
        <f t="shared" si="64"/>
        <v>2031.2</v>
      </c>
      <c r="I74" s="106">
        <f t="shared" si="65"/>
        <v>5687.1200000000008</v>
      </c>
      <c r="J74" s="113">
        <f t="shared" si="57"/>
        <v>1991.92</v>
      </c>
      <c r="K74" s="107">
        <f t="shared" si="66"/>
        <v>3695.2000000000003</v>
      </c>
      <c r="M74" s="109" t="s">
        <v>115</v>
      </c>
      <c r="N74" s="106">
        <f t="shared" si="67"/>
        <v>2548.6400000000003</v>
      </c>
      <c r="O74" s="113">
        <f t="shared" si="58"/>
        <v>1316.64</v>
      </c>
      <c r="P74" s="107">
        <f t="shared" si="68"/>
        <v>1232</v>
      </c>
      <c r="Q74" s="106">
        <f t="shared" si="69"/>
        <v>3467.9360000000006</v>
      </c>
      <c r="R74" s="113">
        <f t="shared" si="59"/>
        <v>1436.7360000000003</v>
      </c>
      <c r="S74" s="107">
        <f t="shared" si="70"/>
        <v>2031.2</v>
      </c>
      <c r="T74" s="106">
        <f t="shared" si="71"/>
        <v>5288.7360000000008</v>
      </c>
      <c r="U74" s="113">
        <f t="shared" si="60"/>
        <v>1593.5360000000003</v>
      </c>
      <c r="V74" s="107">
        <f t="shared" si="72"/>
        <v>3695.2000000000003</v>
      </c>
    </row>
    <row r="75" spans="2:22">
      <c r="B75" s="109" t="s">
        <v>116</v>
      </c>
      <c r="C75" s="106">
        <f t="shared" si="61"/>
        <v>3219.4000000000005</v>
      </c>
      <c r="D75" s="113">
        <f t="shared" si="55"/>
        <v>1936.2000000000003</v>
      </c>
      <c r="E75" s="107">
        <f t="shared" si="62"/>
        <v>1283.2</v>
      </c>
      <c r="F75" s="106">
        <f t="shared" si="63"/>
        <v>4185.68</v>
      </c>
      <c r="G75" s="113">
        <f t="shared" si="56"/>
        <v>2112.88</v>
      </c>
      <c r="H75" s="107">
        <f t="shared" si="64"/>
        <v>2072.8000000000002</v>
      </c>
      <c r="I75" s="106">
        <f t="shared" si="65"/>
        <v>6106.8</v>
      </c>
      <c r="J75" s="113">
        <f t="shared" si="57"/>
        <v>2343.6</v>
      </c>
      <c r="K75" s="107">
        <f t="shared" si="66"/>
        <v>3763.2000000000003</v>
      </c>
      <c r="M75" s="109" t="s">
        <v>116</v>
      </c>
      <c r="N75" s="106">
        <f t="shared" si="67"/>
        <v>2832.16</v>
      </c>
      <c r="O75" s="113">
        <f t="shared" si="58"/>
        <v>1548.96</v>
      </c>
      <c r="P75" s="107">
        <f t="shared" si="68"/>
        <v>1283.2</v>
      </c>
      <c r="Q75" s="106">
        <f t="shared" si="69"/>
        <v>3763.1040000000003</v>
      </c>
      <c r="R75" s="113">
        <f t="shared" si="59"/>
        <v>1690.3040000000001</v>
      </c>
      <c r="S75" s="107">
        <f t="shared" si="70"/>
        <v>2072.8000000000002</v>
      </c>
      <c r="T75" s="106">
        <f t="shared" si="71"/>
        <v>5638.08</v>
      </c>
      <c r="U75" s="113">
        <f t="shared" si="60"/>
        <v>1874.8799999999999</v>
      </c>
      <c r="V75" s="107">
        <f t="shared" si="72"/>
        <v>3763.2000000000003</v>
      </c>
    </row>
    <row r="76" spans="2:22">
      <c r="B76" s="110" t="s">
        <v>117</v>
      </c>
      <c r="C76" s="106">
        <f t="shared" si="61"/>
        <v>3585.2000000000007</v>
      </c>
      <c r="D76" s="113">
        <f t="shared" si="55"/>
        <v>2187.6000000000004</v>
      </c>
      <c r="E76" s="107">
        <f t="shared" si="62"/>
        <v>1397.6000000000001</v>
      </c>
      <c r="F76" s="106">
        <f t="shared" si="63"/>
        <v>4670.24</v>
      </c>
      <c r="G76" s="113">
        <f t="shared" si="56"/>
        <v>2387.84</v>
      </c>
      <c r="H76" s="107">
        <f t="shared" si="64"/>
        <v>2282.4</v>
      </c>
      <c r="I76" s="106">
        <f t="shared" si="65"/>
        <v>6864.24</v>
      </c>
      <c r="J76" s="113">
        <f t="shared" si="57"/>
        <v>2648.2400000000002</v>
      </c>
      <c r="K76" s="107">
        <f t="shared" si="66"/>
        <v>4216</v>
      </c>
      <c r="M76" s="110" t="s">
        <v>117</v>
      </c>
      <c r="N76" s="106">
        <f t="shared" si="67"/>
        <v>3147.6800000000003</v>
      </c>
      <c r="O76" s="113">
        <f t="shared" si="58"/>
        <v>1750.08</v>
      </c>
      <c r="P76" s="107">
        <f t="shared" si="68"/>
        <v>1397.6000000000001</v>
      </c>
      <c r="Q76" s="106">
        <f t="shared" si="69"/>
        <v>4192.6720000000005</v>
      </c>
      <c r="R76" s="113">
        <f t="shared" si="59"/>
        <v>1910.2720000000002</v>
      </c>
      <c r="S76" s="107">
        <f t="shared" si="70"/>
        <v>2282.4</v>
      </c>
      <c r="T76" s="106">
        <f t="shared" si="71"/>
        <v>6334.5920000000006</v>
      </c>
      <c r="U76" s="113">
        <f t="shared" si="60"/>
        <v>2118.5920000000001</v>
      </c>
      <c r="V76" s="107">
        <f t="shared" si="72"/>
        <v>4216</v>
      </c>
    </row>
    <row r="77" spans="2:22">
      <c r="B77" s="109" t="s">
        <v>118</v>
      </c>
      <c r="C77" s="106">
        <f t="shared" si="61"/>
        <v>4216</v>
      </c>
      <c r="D77" s="113">
        <f t="shared" si="55"/>
        <v>2652</v>
      </c>
      <c r="E77" s="107">
        <f t="shared" si="62"/>
        <v>1564</v>
      </c>
      <c r="F77" s="106">
        <f t="shared" si="63"/>
        <v>5482.6399999999994</v>
      </c>
      <c r="G77" s="113">
        <f t="shared" si="56"/>
        <v>2894.64</v>
      </c>
      <c r="H77" s="107">
        <f t="shared" si="64"/>
        <v>2588</v>
      </c>
      <c r="I77" s="106">
        <f t="shared" si="65"/>
        <v>7868.08</v>
      </c>
      <c r="J77" s="113">
        <f t="shared" si="57"/>
        <v>3210.48</v>
      </c>
      <c r="K77" s="107">
        <f t="shared" si="66"/>
        <v>4657.6000000000004</v>
      </c>
      <c r="M77" s="109" t="s">
        <v>118</v>
      </c>
      <c r="N77" s="106">
        <f t="shared" si="67"/>
        <v>3685.6000000000004</v>
      </c>
      <c r="O77" s="113">
        <f t="shared" si="58"/>
        <v>2121.6000000000004</v>
      </c>
      <c r="P77" s="107">
        <f t="shared" si="68"/>
        <v>1564</v>
      </c>
      <c r="Q77" s="106">
        <f t="shared" si="69"/>
        <v>4903.7119999999995</v>
      </c>
      <c r="R77" s="113">
        <f t="shared" si="59"/>
        <v>2315.7119999999995</v>
      </c>
      <c r="S77" s="107">
        <f t="shared" si="70"/>
        <v>2588</v>
      </c>
      <c r="T77" s="106">
        <f t="shared" si="71"/>
        <v>7225.9840000000004</v>
      </c>
      <c r="U77" s="113">
        <f t="shared" si="60"/>
        <v>2568.3840000000005</v>
      </c>
      <c r="V77" s="107">
        <f t="shared" si="72"/>
        <v>4657.6000000000004</v>
      </c>
    </row>
    <row r="78" spans="2:22">
      <c r="B78" s="109" t="s">
        <v>119</v>
      </c>
      <c r="C78" s="106">
        <f t="shared" si="61"/>
        <v>5135</v>
      </c>
      <c r="D78" s="113">
        <f t="shared" si="55"/>
        <v>3291</v>
      </c>
      <c r="E78" s="107">
        <f t="shared" si="62"/>
        <v>1844</v>
      </c>
      <c r="F78" s="106">
        <f t="shared" si="63"/>
        <v>6532.64</v>
      </c>
      <c r="G78" s="113">
        <f t="shared" si="56"/>
        <v>3591.84</v>
      </c>
      <c r="H78" s="107">
        <f t="shared" si="64"/>
        <v>2940.8</v>
      </c>
      <c r="I78" s="106">
        <f t="shared" si="65"/>
        <v>9253.44</v>
      </c>
      <c r="J78" s="113">
        <f t="shared" si="57"/>
        <v>3983.84</v>
      </c>
      <c r="K78" s="107">
        <f t="shared" si="66"/>
        <v>5269.6</v>
      </c>
      <c r="M78" s="109" t="s">
        <v>119</v>
      </c>
      <c r="N78" s="106">
        <f t="shared" si="67"/>
        <v>4476.8</v>
      </c>
      <c r="O78" s="113">
        <f t="shared" si="58"/>
        <v>2632.8</v>
      </c>
      <c r="P78" s="107">
        <f t="shared" si="68"/>
        <v>1844</v>
      </c>
      <c r="Q78" s="106">
        <f t="shared" si="69"/>
        <v>5814.2720000000008</v>
      </c>
      <c r="R78" s="113">
        <f t="shared" si="59"/>
        <v>2873.4720000000007</v>
      </c>
      <c r="S78" s="107">
        <f t="shared" si="70"/>
        <v>2940.8</v>
      </c>
      <c r="T78" s="106">
        <f t="shared" si="71"/>
        <v>8456.6720000000005</v>
      </c>
      <c r="U78" s="113">
        <f t="shared" si="60"/>
        <v>3187.0720000000006</v>
      </c>
      <c r="V78" s="107">
        <f t="shared" si="72"/>
        <v>5269.6</v>
      </c>
    </row>
    <row r="79" spans="2:22">
      <c r="B79" s="109" t="s">
        <v>120</v>
      </c>
      <c r="C79" s="106">
        <f t="shared" si="61"/>
        <v>6202.2000000000007</v>
      </c>
      <c r="D79" s="113">
        <f t="shared" si="55"/>
        <v>4162.2000000000007</v>
      </c>
      <c r="E79" s="107">
        <f t="shared" si="62"/>
        <v>2040</v>
      </c>
      <c r="F79" s="106">
        <f t="shared" si="63"/>
        <v>8060.3200000000006</v>
      </c>
      <c r="G79" s="113">
        <f t="shared" si="56"/>
        <v>4542.72</v>
      </c>
      <c r="H79" s="107">
        <f t="shared" si="64"/>
        <v>3517.6000000000004</v>
      </c>
      <c r="I79" s="106">
        <f t="shared" si="65"/>
        <v>11301.52</v>
      </c>
      <c r="J79" s="113">
        <f t="shared" si="57"/>
        <v>5038.32</v>
      </c>
      <c r="K79" s="107">
        <f t="shared" si="66"/>
        <v>6263.2000000000007</v>
      </c>
      <c r="M79" s="109" t="s">
        <v>120</v>
      </c>
      <c r="N79" s="106">
        <f t="shared" si="67"/>
        <v>5369.76</v>
      </c>
      <c r="O79" s="113">
        <f t="shared" si="58"/>
        <v>3329.76</v>
      </c>
      <c r="P79" s="107">
        <f t="shared" si="68"/>
        <v>2040</v>
      </c>
      <c r="Q79" s="106">
        <f t="shared" si="69"/>
        <v>7151.7759999999998</v>
      </c>
      <c r="R79" s="113">
        <f t="shared" si="59"/>
        <v>3634.1759999999999</v>
      </c>
      <c r="S79" s="107">
        <f t="shared" si="70"/>
        <v>3517.6000000000004</v>
      </c>
      <c r="T79" s="106">
        <f t="shared" si="71"/>
        <v>10293.856000000002</v>
      </c>
      <c r="U79" s="113">
        <f t="shared" si="60"/>
        <v>4030.6560000000004</v>
      </c>
      <c r="V79" s="107">
        <f t="shared" si="72"/>
        <v>6263.2000000000007</v>
      </c>
    </row>
    <row r="80" spans="2:22">
      <c r="B80" s="110" t="s">
        <v>121</v>
      </c>
      <c r="C80" s="106">
        <f t="shared" si="61"/>
        <v>6976.2000000000007</v>
      </c>
      <c r="D80" s="113">
        <f t="shared" si="55"/>
        <v>4936.2000000000007</v>
      </c>
      <c r="E80" s="107">
        <f t="shared" si="62"/>
        <v>2040</v>
      </c>
      <c r="F80" s="106">
        <f t="shared" si="63"/>
        <v>8991.76</v>
      </c>
      <c r="G80" s="113">
        <f t="shared" si="56"/>
        <v>5387.76</v>
      </c>
      <c r="H80" s="107">
        <f t="shared" si="64"/>
        <v>3604</v>
      </c>
      <c r="I80" s="106">
        <f t="shared" si="65"/>
        <v>12682.960000000001</v>
      </c>
      <c r="J80" s="113">
        <f t="shared" si="57"/>
        <v>5975.76</v>
      </c>
      <c r="K80" s="107">
        <f t="shared" si="66"/>
        <v>6707.2000000000007</v>
      </c>
      <c r="M80" s="110" t="s">
        <v>121</v>
      </c>
      <c r="N80" s="106">
        <f t="shared" si="67"/>
        <v>5988.9600000000009</v>
      </c>
      <c r="O80" s="113">
        <f t="shared" si="58"/>
        <v>3948.9600000000005</v>
      </c>
      <c r="P80" s="107">
        <f t="shared" si="68"/>
        <v>2040</v>
      </c>
      <c r="Q80" s="106">
        <f t="shared" si="69"/>
        <v>7914.2079999999996</v>
      </c>
      <c r="R80" s="113">
        <f t="shared" si="59"/>
        <v>4310.2079999999996</v>
      </c>
      <c r="S80" s="107">
        <f t="shared" si="70"/>
        <v>3604</v>
      </c>
      <c r="T80" s="106">
        <f t="shared" si="71"/>
        <v>11487.808000000001</v>
      </c>
      <c r="U80" s="113">
        <f t="shared" si="60"/>
        <v>4780.6080000000011</v>
      </c>
      <c r="V80" s="107">
        <f t="shared" si="72"/>
        <v>6707.2000000000007</v>
      </c>
    </row>
    <row r="81" spans="2:22">
      <c r="B81" s="109" t="s">
        <v>122</v>
      </c>
      <c r="C81" s="106">
        <f t="shared" si="61"/>
        <v>9783</v>
      </c>
      <c r="D81" s="113">
        <f t="shared" si="55"/>
        <v>7743</v>
      </c>
      <c r="E81" s="107">
        <f t="shared" si="62"/>
        <v>2040</v>
      </c>
      <c r="F81" s="106">
        <f t="shared" si="63"/>
        <v>13211.52</v>
      </c>
      <c r="G81" s="113">
        <f t="shared" si="56"/>
        <v>8451.52</v>
      </c>
      <c r="H81" s="107">
        <f t="shared" si="64"/>
        <v>4760</v>
      </c>
      <c r="I81" s="106">
        <f t="shared" si="65"/>
        <v>18146.64</v>
      </c>
      <c r="J81" s="113">
        <f t="shared" si="57"/>
        <v>9373.84</v>
      </c>
      <c r="K81" s="107">
        <f t="shared" si="66"/>
        <v>8772.8000000000011</v>
      </c>
      <c r="M81" s="109" t="s">
        <v>122</v>
      </c>
      <c r="N81" s="106">
        <f t="shared" si="67"/>
        <v>8234.4000000000015</v>
      </c>
      <c r="O81" s="113">
        <f t="shared" si="58"/>
        <v>6194.4000000000005</v>
      </c>
      <c r="P81" s="107">
        <f t="shared" si="68"/>
        <v>2040</v>
      </c>
      <c r="Q81" s="106">
        <f t="shared" si="69"/>
        <v>11521.216</v>
      </c>
      <c r="R81" s="113">
        <f t="shared" si="59"/>
        <v>6761.2160000000003</v>
      </c>
      <c r="S81" s="107">
        <f t="shared" si="70"/>
        <v>4760</v>
      </c>
      <c r="T81" s="106">
        <f t="shared" si="71"/>
        <v>16271.872000000001</v>
      </c>
      <c r="U81" s="113">
        <f t="shared" si="60"/>
        <v>7499.0720000000001</v>
      </c>
      <c r="V81" s="107">
        <f t="shared" si="72"/>
        <v>8772.8000000000011</v>
      </c>
    </row>
    <row r="82" spans="2:22">
      <c r="B82" s="109" t="s">
        <v>123</v>
      </c>
      <c r="C82" s="106">
        <f t="shared" si="61"/>
        <v>13654.800000000001</v>
      </c>
      <c r="D82" s="113">
        <f t="shared" si="55"/>
        <v>11614.800000000001</v>
      </c>
      <c r="E82" s="107">
        <f t="shared" si="62"/>
        <v>2040</v>
      </c>
      <c r="F82" s="106">
        <f t="shared" si="63"/>
        <v>17437.28</v>
      </c>
      <c r="G82" s="113">
        <f t="shared" si="56"/>
        <v>12677.28</v>
      </c>
      <c r="H82" s="107">
        <f t="shared" si="64"/>
        <v>4760</v>
      </c>
      <c r="I82" s="106">
        <f t="shared" si="65"/>
        <v>23534.879999999997</v>
      </c>
      <c r="J82" s="113">
        <f t="shared" si="57"/>
        <v>14060.48</v>
      </c>
      <c r="K82" s="107">
        <f t="shared" si="66"/>
        <v>9474.4</v>
      </c>
      <c r="M82" s="109" t="s">
        <v>123</v>
      </c>
      <c r="N82" s="106">
        <f t="shared" si="67"/>
        <v>11331.840000000002</v>
      </c>
      <c r="O82" s="113">
        <f t="shared" si="58"/>
        <v>9291.840000000002</v>
      </c>
      <c r="P82" s="107">
        <f t="shared" si="68"/>
        <v>2040</v>
      </c>
      <c r="Q82" s="106">
        <f t="shared" si="69"/>
        <v>14901.824000000001</v>
      </c>
      <c r="R82" s="113">
        <f t="shared" si="59"/>
        <v>10141.824000000001</v>
      </c>
      <c r="S82" s="107">
        <f t="shared" si="70"/>
        <v>4760</v>
      </c>
      <c r="T82" s="106">
        <f t="shared" si="71"/>
        <v>20722.784</v>
      </c>
      <c r="U82" s="113">
        <f t="shared" si="60"/>
        <v>11248.384000000002</v>
      </c>
      <c r="V82" s="107">
        <f t="shared" si="72"/>
        <v>9474.4</v>
      </c>
    </row>
    <row r="83" spans="2:22">
      <c r="B83" s="109" t="s">
        <v>124</v>
      </c>
      <c r="C83" s="106">
        <f t="shared" si="61"/>
        <v>17526</v>
      </c>
      <c r="D83" s="113">
        <f t="shared" si="55"/>
        <v>15486</v>
      </c>
      <c r="E83" s="107">
        <f t="shared" si="62"/>
        <v>2040</v>
      </c>
      <c r="F83" s="106">
        <f t="shared" si="63"/>
        <v>21662.48</v>
      </c>
      <c r="G83" s="113">
        <f t="shared" si="56"/>
        <v>16902.48</v>
      </c>
      <c r="H83" s="107">
        <f t="shared" si="64"/>
        <v>4760</v>
      </c>
      <c r="I83" s="106">
        <f t="shared" si="65"/>
        <v>28657.279999999999</v>
      </c>
      <c r="J83" s="113">
        <f t="shared" si="57"/>
        <v>18747.68</v>
      </c>
      <c r="K83" s="107">
        <f t="shared" si="66"/>
        <v>9909.6</v>
      </c>
      <c r="M83" s="109" t="s">
        <v>124</v>
      </c>
      <c r="N83" s="106">
        <f t="shared" si="67"/>
        <v>14428.800000000001</v>
      </c>
      <c r="O83" s="113">
        <f t="shared" si="58"/>
        <v>12388.800000000001</v>
      </c>
      <c r="P83" s="107">
        <f t="shared" si="68"/>
        <v>2040</v>
      </c>
      <c r="Q83" s="106">
        <f t="shared" si="69"/>
        <v>18281.984</v>
      </c>
      <c r="R83" s="113">
        <f t="shared" si="59"/>
        <v>13521.984</v>
      </c>
      <c r="S83" s="107">
        <f t="shared" si="70"/>
        <v>4760</v>
      </c>
      <c r="T83" s="106">
        <f t="shared" si="71"/>
        <v>24907.743999999999</v>
      </c>
      <c r="U83" s="113">
        <f t="shared" si="60"/>
        <v>14998.144</v>
      </c>
      <c r="V83" s="107">
        <f t="shared" si="72"/>
        <v>9909.6</v>
      </c>
    </row>
    <row r="84" spans="2:22">
      <c r="B84" s="109" t="s">
        <v>125</v>
      </c>
      <c r="C84" s="106">
        <f t="shared" si="61"/>
        <v>23333.4</v>
      </c>
      <c r="D84" s="113">
        <f t="shared" si="55"/>
        <v>21293.4</v>
      </c>
      <c r="E84" s="107">
        <f t="shared" si="62"/>
        <v>2040</v>
      </c>
      <c r="F84" s="106">
        <f t="shared" si="63"/>
        <v>28001.119999999999</v>
      </c>
      <c r="G84" s="113">
        <f t="shared" si="56"/>
        <v>23241.119999999999</v>
      </c>
      <c r="H84" s="107">
        <f t="shared" si="64"/>
        <v>4760</v>
      </c>
      <c r="I84" s="106">
        <f t="shared" si="65"/>
        <v>35686.959999999999</v>
      </c>
      <c r="J84" s="113">
        <f t="shared" si="57"/>
        <v>25777.360000000001</v>
      </c>
      <c r="K84" s="107">
        <f t="shared" si="66"/>
        <v>9909.6</v>
      </c>
      <c r="M84" s="109" t="s">
        <v>125</v>
      </c>
      <c r="N84" s="106">
        <f t="shared" si="67"/>
        <v>19074.72</v>
      </c>
      <c r="O84" s="113">
        <f t="shared" si="58"/>
        <v>17034.72</v>
      </c>
      <c r="P84" s="107">
        <f t="shared" si="68"/>
        <v>2040</v>
      </c>
      <c r="Q84" s="106">
        <f t="shared" si="69"/>
        <v>23352.895999999997</v>
      </c>
      <c r="R84" s="113">
        <f t="shared" si="59"/>
        <v>18592.895999999997</v>
      </c>
      <c r="S84" s="107">
        <f t="shared" si="70"/>
        <v>4760</v>
      </c>
      <c r="T84" s="106">
        <f t="shared" si="71"/>
        <v>30531.488000000005</v>
      </c>
      <c r="U84" s="113">
        <f t="shared" si="60"/>
        <v>20621.888000000003</v>
      </c>
      <c r="V84" s="107">
        <f t="shared" si="72"/>
        <v>9909.6</v>
      </c>
    </row>
    <row r="86" spans="2:22">
      <c r="C86" s="108">
        <f>SUM(C92:C105)</f>
        <v>92337.64</v>
      </c>
      <c r="D86" s="108">
        <f t="shared" ref="D86:K86" si="73">SUM(D92:D105)</f>
        <v>69792.840000000011</v>
      </c>
      <c r="E86" s="108">
        <f t="shared" si="73"/>
        <v>22544.799999999999</v>
      </c>
      <c r="F86" s="108">
        <f t="shared" si="73"/>
        <v>124519.52000000002</v>
      </c>
      <c r="G86" s="108">
        <f t="shared" si="73"/>
        <v>81617.119999999995</v>
      </c>
      <c r="H86" s="108">
        <f t="shared" si="73"/>
        <v>42902.400000000001</v>
      </c>
      <c r="I86" s="108">
        <f t="shared" si="73"/>
        <v>171882.6</v>
      </c>
      <c r="J86" s="108">
        <f t="shared" si="73"/>
        <v>90524.200000000012</v>
      </c>
      <c r="K86" s="108">
        <f t="shared" si="73"/>
        <v>81358.400000000009</v>
      </c>
      <c r="N86" s="108">
        <f>SUM(N92:N105)</f>
        <v>78379.072000000015</v>
      </c>
      <c r="O86" s="108">
        <f t="shared" ref="O86:V86" si="74">SUM(O92:O105)</f>
        <v>55834.272000000012</v>
      </c>
      <c r="P86" s="108">
        <f t="shared" si="74"/>
        <v>22544.799999999999</v>
      </c>
      <c r="Q86" s="108">
        <f t="shared" si="74"/>
        <v>108196.09599999999</v>
      </c>
      <c r="R86" s="108">
        <f t="shared" si="74"/>
        <v>65293.696000000011</v>
      </c>
      <c r="S86" s="108">
        <f t="shared" si="74"/>
        <v>42902.400000000001</v>
      </c>
      <c r="T86" s="108">
        <f t="shared" si="74"/>
        <v>153777.76000000004</v>
      </c>
      <c r="U86" s="108">
        <f t="shared" si="74"/>
        <v>72419.360000000015</v>
      </c>
      <c r="V86" s="108">
        <f t="shared" si="74"/>
        <v>81358.400000000009</v>
      </c>
    </row>
    <row r="87" spans="2:22">
      <c r="B87" s="135" t="s">
        <v>223</v>
      </c>
      <c r="C87" s="244" t="s">
        <v>3</v>
      </c>
      <c r="D87" s="244"/>
      <c r="E87" s="244"/>
      <c r="F87" s="244" t="s">
        <v>5</v>
      </c>
      <c r="G87" s="244"/>
      <c r="H87" s="244"/>
      <c r="I87" s="244" t="s">
        <v>6</v>
      </c>
      <c r="J87" s="244"/>
      <c r="K87" s="244"/>
      <c r="M87" s="135" t="s">
        <v>224</v>
      </c>
      <c r="N87" s="244" t="s">
        <v>3</v>
      </c>
      <c r="O87" s="244"/>
      <c r="P87" s="244"/>
      <c r="Q87" s="244" t="s">
        <v>5</v>
      </c>
      <c r="R87" s="244"/>
      <c r="S87" s="244"/>
      <c r="T87" s="244" t="s">
        <v>6</v>
      </c>
      <c r="U87" s="244"/>
      <c r="V87" s="244"/>
    </row>
    <row r="88" spans="2:22">
      <c r="B88" s="2"/>
      <c r="C88" s="2"/>
      <c r="D88" s="114">
        <f>Premium!$C$116</f>
        <v>0.35</v>
      </c>
      <c r="E88" s="2"/>
      <c r="F88" s="2"/>
      <c r="G88" s="114">
        <f>Premium!$D$116</f>
        <v>0.35</v>
      </c>
      <c r="H88" s="2"/>
      <c r="I88" s="2"/>
      <c r="J88" s="114">
        <f>Premium!$E$116</f>
        <v>0.35</v>
      </c>
      <c r="K88" s="2"/>
      <c r="L88" s="2"/>
      <c r="M88" s="2"/>
      <c r="N88" s="2"/>
      <c r="O88" s="114">
        <f>Premium!$C$116</f>
        <v>0.35</v>
      </c>
      <c r="P88" s="2"/>
      <c r="Q88" s="2"/>
      <c r="R88" s="114">
        <f>Premium!$D$116</f>
        <v>0.35</v>
      </c>
      <c r="S88" s="2"/>
      <c r="T88" s="2"/>
      <c r="U88" s="114">
        <f>Premium!$E$116</f>
        <v>0.35</v>
      </c>
      <c r="V88" s="2"/>
    </row>
    <row r="89" spans="2:22">
      <c r="B89" s="104" t="s">
        <v>21</v>
      </c>
      <c r="C89" s="238">
        <v>7500</v>
      </c>
      <c r="D89" s="239"/>
      <c r="E89" s="240"/>
      <c r="F89" s="238">
        <v>7500</v>
      </c>
      <c r="G89" s="239"/>
      <c r="H89" s="240"/>
      <c r="I89" s="238">
        <v>7500</v>
      </c>
      <c r="J89" s="239"/>
      <c r="K89" s="240"/>
      <c r="M89" s="104" t="s">
        <v>21</v>
      </c>
      <c r="N89" s="238">
        <v>7500</v>
      </c>
      <c r="O89" s="239"/>
      <c r="P89" s="240"/>
      <c r="Q89" s="238">
        <v>7500</v>
      </c>
      <c r="R89" s="239"/>
      <c r="S89" s="240"/>
      <c r="T89" s="238">
        <v>7500</v>
      </c>
      <c r="U89" s="239"/>
      <c r="V89" s="240"/>
    </row>
    <row r="90" spans="2:22">
      <c r="B90" s="104"/>
      <c r="C90" s="238" t="s">
        <v>136</v>
      </c>
      <c r="D90" s="239"/>
      <c r="E90" s="240"/>
      <c r="F90" s="238" t="s">
        <v>136</v>
      </c>
      <c r="G90" s="239"/>
      <c r="H90" s="240"/>
      <c r="I90" s="238" t="s">
        <v>136</v>
      </c>
      <c r="J90" s="239"/>
      <c r="K90" s="240"/>
      <c r="M90" s="104"/>
      <c r="N90" s="238" t="s">
        <v>137</v>
      </c>
      <c r="O90" s="239"/>
      <c r="P90" s="240"/>
      <c r="Q90" s="238" t="s">
        <v>137</v>
      </c>
      <c r="R90" s="239"/>
      <c r="S90" s="240"/>
      <c r="T90" s="238" t="s">
        <v>137</v>
      </c>
      <c r="U90" s="239"/>
      <c r="V90" s="240"/>
    </row>
    <row r="91" spans="2:22">
      <c r="B91" s="104"/>
      <c r="C91" s="105" t="s">
        <v>32</v>
      </c>
      <c r="D91" s="105" t="s">
        <v>138</v>
      </c>
      <c r="E91" s="105" t="s">
        <v>139</v>
      </c>
      <c r="F91" s="105" t="s">
        <v>32</v>
      </c>
      <c r="G91" s="105" t="s">
        <v>138</v>
      </c>
      <c r="H91" s="105" t="s">
        <v>139</v>
      </c>
      <c r="I91" s="105" t="s">
        <v>32</v>
      </c>
      <c r="J91" s="105" t="s">
        <v>138</v>
      </c>
      <c r="K91" s="105" t="s">
        <v>139</v>
      </c>
      <c r="M91" s="104"/>
      <c r="N91" s="105" t="s">
        <v>32</v>
      </c>
      <c r="O91" s="105" t="s">
        <v>138</v>
      </c>
      <c r="P91" s="105" t="s">
        <v>139</v>
      </c>
      <c r="Q91" s="105" t="s">
        <v>32</v>
      </c>
      <c r="R91" s="105" t="s">
        <v>138</v>
      </c>
      <c r="S91" s="105" t="s">
        <v>139</v>
      </c>
      <c r="T91" s="105" t="s">
        <v>32</v>
      </c>
      <c r="U91" s="105" t="s">
        <v>138</v>
      </c>
      <c r="V91" s="105" t="s">
        <v>139</v>
      </c>
    </row>
    <row r="92" spans="2:22">
      <c r="B92" s="109" t="s">
        <v>112</v>
      </c>
      <c r="C92" s="106">
        <f>SUM(D92:E92)</f>
        <v>2052.3200000000002</v>
      </c>
      <c r="D92" s="113">
        <f>D8*(1-D$88)</f>
        <v>1006.7200000000001</v>
      </c>
      <c r="E92" s="107">
        <f>E8</f>
        <v>1045.6000000000001</v>
      </c>
      <c r="F92" s="106">
        <f>SUM(G92:H92)</f>
        <v>2741.2799999999997</v>
      </c>
      <c r="G92" s="113">
        <f>G8*(1-G$88)</f>
        <v>1177.28</v>
      </c>
      <c r="H92" s="107">
        <f>H8</f>
        <v>1564</v>
      </c>
      <c r="I92" s="106">
        <f>SUM(J92:K92)</f>
        <v>4032.1200000000003</v>
      </c>
      <c r="J92" s="113">
        <f>J8*(1-J$88)</f>
        <v>1305.7200000000003</v>
      </c>
      <c r="K92" s="107">
        <f>K8</f>
        <v>2726.4</v>
      </c>
      <c r="M92" s="109" t="s">
        <v>112</v>
      </c>
      <c r="N92" s="106">
        <f>SUM(O92:P92)</f>
        <v>1850.9760000000003</v>
      </c>
      <c r="O92" s="113">
        <f>O8*(1-O$88)</f>
        <v>805.3760000000002</v>
      </c>
      <c r="P92" s="107">
        <f>P8</f>
        <v>1045.6000000000001</v>
      </c>
      <c r="Q92" s="106">
        <f>SUM(R92:S92)</f>
        <v>2505.8240000000001</v>
      </c>
      <c r="R92" s="113">
        <f>R8*(1-R$88)</f>
        <v>941.82400000000007</v>
      </c>
      <c r="S92" s="107">
        <f>S8</f>
        <v>1564</v>
      </c>
      <c r="T92" s="106">
        <f>SUM(U92:V92)</f>
        <v>3770.9760000000006</v>
      </c>
      <c r="U92" s="113">
        <f>U8*(1-U$88)</f>
        <v>1044.5760000000002</v>
      </c>
      <c r="V92" s="107">
        <f>V8</f>
        <v>2726.4</v>
      </c>
    </row>
    <row r="93" spans="2:22">
      <c r="B93" s="109" t="s">
        <v>113</v>
      </c>
      <c r="C93" s="106">
        <f t="shared" ref="C93:C105" si="75">SUM(D93:E93)</f>
        <v>1871.8400000000001</v>
      </c>
      <c r="D93" s="113">
        <f t="shared" ref="D93:D105" si="76">D9*(1-D$88)</f>
        <v>973.44000000000017</v>
      </c>
      <c r="E93" s="107">
        <f t="shared" ref="E93:E105" si="77">E9</f>
        <v>898.40000000000009</v>
      </c>
      <c r="F93" s="106">
        <f t="shared" ref="F93:F105" si="78">SUM(G93:H93)</f>
        <v>2658.2799999999997</v>
      </c>
      <c r="G93" s="113">
        <f t="shared" ref="G93:G105" si="79">G9*(1-G$88)</f>
        <v>1138.28</v>
      </c>
      <c r="H93" s="107">
        <f t="shared" ref="H93:H105" si="80">H9</f>
        <v>1520</v>
      </c>
      <c r="I93" s="106">
        <f t="shared" ref="I93:I105" si="81">SUM(J93:K93)</f>
        <v>3999.3600000000006</v>
      </c>
      <c r="J93" s="113">
        <f t="shared" ref="J93:J105" si="82">J9*(1-J$88)</f>
        <v>1262.5600000000002</v>
      </c>
      <c r="K93" s="107">
        <f t="shared" ref="K93:K105" si="83">K9</f>
        <v>2736.8</v>
      </c>
      <c r="M93" s="109" t="s">
        <v>113</v>
      </c>
      <c r="N93" s="106">
        <f t="shared" ref="N93:N105" si="84">SUM(O93:P93)</f>
        <v>1677.1520000000003</v>
      </c>
      <c r="O93" s="113">
        <f t="shared" ref="O93:O105" si="85">O9*(1-O$88)</f>
        <v>778.75200000000018</v>
      </c>
      <c r="P93" s="107">
        <f t="shared" ref="P93:P105" si="86">P9</f>
        <v>898.40000000000009</v>
      </c>
      <c r="Q93" s="106">
        <f t="shared" ref="Q93:Q105" si="87">SUM(R93:S93)</f>
        <v>2430.6239999999998</v>
      </c>
      <c r="R93" s="113">
        <f t="shared" ref="R93:R105" si="88">R9*(1-R$88)</f>
        <v>910.62400000000002</v>
      </c>
      <c r="S93" s="107">
        <f t="shared" ref="S93:S105" si="89">S9</f>
        <v>1520</v>
      </c>
      <c r="T93" s="106">
        <f t="shared" ref="T93:T105" si="90">SUM(U93:V93)</f>
        <v>3746.8480000000004</v>
      </c>
      <c r="U93" s="113">
        <f t="shared" ref="U93:U105" si="91">U9*(1-U$88)</f>
        <v>1010.0480000000001</v>
      </c>
      <c r="V93" s="107">
        <f t="shared" ref="V93:V105" si="92">V9</f>
        <v>2736.8</v>
      </c>
    </row>
    <row r="94" spans="2:22">
      <c r="B94" s="109" t="s">
        <v>114</v>
      </c>
      <c r="C94" s="106">
        <f t="shared" si="75"/>
        <v>2164.2400000000002</v>
      </c>
      <c r="D94" s="113">
        <f>D10*(1-D$88)</f>
        <v>1124.2400000000002</v>
      </c>
      <c r="E94" s="107">
        <f t="shared" si="77"/>
        <v>1040</v>
      </c>
      <c r="F94" s="106">
        <f t="shared" si="78"/>
        <v>3056.1600000000003</v>
      </c>
      <c r="G94" s="113">
        <f t="shared" si="79"/>
        <v>1314.5600000000002</v>
      </c>
      <c r="H94" s="107">
        <f t="shared" si="80"/>
        <v>1741.6000000000001</v>
      </c>
      <c r="I94" s="106">
        <f t="shared" si="81"/>
        <v>4714.88</v>
      </c>
      <c r="J94" s="113">
        <f t="shared" si="82"/>
        <v>1458.0800000000002</v>
      </c>
      <c r="K94" s="107">
        <f t="shared" si="83"/>
        <v>3256.8</v>
      </c>
      <c r="M94" s="109" t="s">
        <v>114</v>
      </c>
      <c r="N94" s="106">
        <f t="shared" si="84"/>
        <v>1939.3920000000003</v>
      </c>
      <c r="O94" s="113">
        <f t="shared" si="85"/>
        <v>899.39200000000017</v>
      </c>
      <c r="P94" s="107">
        <f t="shared" si="86"/>
        <v>1040</v>
      </c>
      <c r="Q94" s="106">
        <f t="shared" si="87"/>
        <v>2793.2480000000005</v>
      </c>
      <c r="R94" s="113">
        <f t="shared" si="88"/>
        <v>1051.6480000000001</v>
      </c>
      <c r="S94" s="107">
        <f t="shared" si="89"/>
        <v>1741.6000000000001</v>
      </c>
      <c r="T94" s="106">
        <f t="shared" si="90"/>
        <v>4423.264000000001</v>
      </c>
      <c r="U94" s="113">
        <f t="shared" si="91"/>
        <v>1166.4640000000004</v>
      </c>
      <c r="V94" s="107">
        <f t="shared" si="92"/>
        <v>3256.8</v>
      </c>
    </row>
    <row r="95" spans="2:22">
      <c r="B95" s="109" t="s">
        <v>115</v>
      </c>
      <c r="C95" s="106">
        <f t="shared" si="75"/>
        <v>2658.36</v>
      </c>
      <c r="D95" s="113">
        <f t="shared" si="76"/>
        <v>1426.3600000000001</v>
      </c>
      <c r="E95" s="107">
        <f t="shared" si="77"/>
        <v>1232</v>
      </c>
      <c r="F95" s="106">
        <f t="shared" si="78"/>
        <v>3698.84</v>
      </c>
      <c r="G95" s="113">
        <f t="shared" si="79"/>
        <v>1667.6400000000003</v>
      </c>
      <c r="H95" s="107">
        <f t="shared" si="80"/>
        <v>2031.2</v>
      </c>
      <c r="I95" s="106">
        <f t="shared" si="81"/>
        <v>5544.84</v>
      </c>
      <c r="J95" s="113">
        <f t="shared" si="82"/>
        <v>1849.6400000000003</v>
      </c>
      <c r="K95" s="107">
        <f t="shared" si="83"/>
        <v>3695.2000000000003</v>
      </c>
      <c r="M95" s="109" t="s">
        <v>115</v>
      </c>
      <c r="N95" s="106">
        <f t="shared" si="84"/>
        <v>2373.0880000000002</v>
      </c>
      <c r="O95" s="113">
        <f t="shared" si="85"/>
        <v>1141.0880000000002</v>
      </c>
      <c r="P95" s="107">
        <f t="shared" si="86"/>
        <v>1232</v>
      </c>
      <c r="Q95" s="106">
        <f t="shared" si="87"/>
        <v>3365.3120000000004</v>
      </c>
      <c r="R95" s="113">
        <f t="shared" si="88"/>
        <v>1334.1120000000003</v>
      </c>
      <c r="S95" s="107">
        <f t="shared" si="89"/>
        <v>2031.2</v>
      </c>
      <c r="T95" s="106">
        <f t="shared" si="90"/>
        <v>5174.9120000000003</v>
      </c>
      <c r="U95" s="113">
        <f t="shared" si="91"/>
        <v>1479.7120000000004</v>
      </c>
      <c r="V95" s="107">
        <f t="shared" si="92"/>
        <v>3695.2000000000003</v>
      </c>
    </row>
    <row r="96" spans="2:22">
      <c r="B96" s="109" t="s">
        <v>116</v>
      </c>
      <c r="C96" s="106">
        <f t="shared" si="75"/>
        <v>2961.2400000000002</v>
      </c>
      <c r="D96" s="113">
        <f t="shared" si="76"/>
        <v>1678.0400000000002</v>
      </c>
      <c r="E96" s="107">
        <f t="shared" si="77"/>
        <v>1283.2</v>
      </c>
      <c r="F96" s="106">
        <f t="shared" si="78"/>
        <v>4034.76</v>
      </c>
      <c r="G96" s="113">
        <f t="shared" si="79"/>
        <v>1961.96</v>
      </c>
      <c r="H96" s="107">
        <f t="shared" si="80"/>
        <v>2072.8000000000002</v>
      </c>
      <c r="I96" s="106">
        <f t="shared" si="81"/>
        <v>5939.4000000000005</v>
      </c>
      <c r="J96" s="113">
        <f t="shared" si="82"/>
        <v>2176.2000000000003</v>
      </c>
      <c r="K96" s="107">
        <f t="shared" si="83"/>
        <v>3763.2000000000003</v>
      </c>
      <c r="M96" s="109" t="s">
        <v>116</v>
      </c>
      <c r="N96" s="106">
        <f t="shared" si="84"/>
        <v>2625.6320000000005</v>
      </c>
      <c r="O96" s="113">
        <f t="shared" si="85"/>
        <v>1342.4320000000002</v>
      </c>
      <c r="P96" s="107">
        <f t="shared" si="86"/>
        <v>1283.2</v>
      </c>
      <c r="Q96" s="106">
        <f t="shared" si="87"/>
        <v>3642.3680000000004</v>
      </c>
      <c r="R96" s="113">
        <f t="shared" si="88"/>
        <v>1569.5680000000002</v>
      </c>
      <c r="S96" s="107">
        <f t="shared" si="89"/>
        <v>2072.8000000000002</v>
      </c>
      <c r="T96" s="106">
        <f t="shared" si="90"/>
        <v>5504.16</v>
      </c>
      <c r="U96" s="113">
        <f t="shared" si="91"/>
        <v>1740.96</v>
      </c>
      <c r="V96" s="107">
        <f t="shared" si="92"/>
        <v>3763.2000000000003</v>
      </c>
    </row>
    <row r="97" spans="2:22">
      <c r="B97" s="110" t="s">
        <v>117</v>
      </c>
      <c r="C97" s="106">
        <f t="shared" si="75"/>
        <v>3293.5200000000004</v>
      </c>
      <c r="D97" s="113">
        <f t="shared" si="76"/>
        <v>1895.92</v>
      </c>
      <c r="E97" s="107">
        <f t="shared" si="77"/>
        <v>1397.6000000000001</v>
      </c>
      <c r="F97" s="106">
        <f t="shared" si="78"/>
        <v>4499.68</v>
      </c>
      <c r="G97" s="113">
        <f t="shared" si="79"/>
        <v>2217.2800000000002</v>
      </c>
      <c r="H97" s="107">
        <f t="shared" si="80"/>
        <v>2282.4</v>
      </c>
      <c r="I97" s="106">
        <f t="shared" si="81"/>
        <v>6675.08</v>
      </c>
      <c r="J97" s="113">
        <f t="shared" si="82"/>
        <v>2459.0800000000004</v>
      </c>
      <c r="K97" s="107">
        <f t="shared" si="83"/>
        <v>4216</v>
      </c>
      <c r="M97" s="110" t="s">
        <v>117</v>
      </c>
      <c r="N97" s="106">
        <f t="shared" si="84"/>
        <v>2914.3360000000002</v>
      </c>
      <c r="O97" s="113">
        <f t="shared" si="85"/>
        <v>1516.7360000000001</v>
      </c>
      <c r="P97" s="107">
        <f t="shared" si="86"/>
        <v>1397.6000000000001</v>
      </c>
      <c r="Q97" s="106">
        <f t="shared" si="87"/>
        <v>4056.2240000000002</v>
      </c>
      <c r="R97" s="113">
        <f t="shared" si="88"/>
        <v>1773.8240000000003</v>
      </c>
      <c r="S97" s="107">
        <f t="shared" si="89"/>
        <v>2282.4</v>
      </c>
      <c r="T97" s="106">
        <f t="shared" si="90"/>
        <v>6183.2640000000001</v>
      </c>
      <c r="U97" s="113">
        <f t="shared" si="91"/>
        <v>1967.2640000000004</v>
      </c>
      <c r="V97" s="107">
        <f t="shared" si="92"/>
        <v>4216</v>
      </c>
    </row>
    <row r="98" spans="2:22">
      <c r="B98" s="109" t="s">
        <v>118</v>
      </c>
      <c r="C98" s="106">
        <f t="shared" si="75"/>
        <v>3862.4</v>
      </c>
      <c r="D98" s="113">
        <f t="shared" si="76"/>
        <v>2298.4</v>
      </c>
      <c r="E98" s="107">
        <f t="shared" si="77"/>
        <v>1564</v>
      </c>
      <c r="F98" s="106">
        <f t="shared" si="78"/>
        <v>5275.88</v>
      </c>
      <c r="G98" s="113">
        <f t="shared" si="79"/>
        <v>2687.88</v>
      </c>
      <c r="H98" s="107">
        <f t="shared" si="80"/>
        <v>2588</v>
      </c>
      <c r="I98" s="106">
        <f t="shared" si="81"/>
        <v>7638.76</v>
      </c>
      <c r="J98" s="113">
        <f t="shared" si="82"/>
        <v>2981.1600000000003</v>
      </c>
      <c r="K98" s="107">
        <f t="shared" si="83"/>
        <v>4657.6000000000004</v>
      </c>
      <c r="M98" s="109" t="s">
        <v>118</v>
      </c>
      <c r="N98" s="106">
        <f t="shared" si="84"/>
        <v>3402.7200000000003</v>
      </c>
      <c r="O98" s="113">
        <f t="shared" si="85"/>
        <v>1838.7200000000003</v>
      </c>
      <c r="P98" s="107">
        <f t="shared" si="86"/>
        <v>1564</v>
      </c>
      <c r="Q98" s="106">
        <f t="shared" si="87"/>
        <v>4738.3040000000001</v>
      </c>
      <c r="R98" s="113">
        <f t="shared" si="88"/>
        <v>2150.3040000000001</v>
      </c>
      <c r="S98" s="107">
        <f t="shared" si="89"/>
        <v>2588</v>
      </c>
      <c r="T98" s="106">
        <f t="shared" si="90"/>
        <v>7042.5280000000012</v>
      </c>
      <c r="U98" s="113">
        <f t="shared" si="91"/>
        <v>2384.9280000000008</v>
      </c>
      <c r="V98" s="107">
        <f t="shared" si="92"/>
        <v>4657.6000000000004</v>
      </c>
    </row>
    <row r="99" spans="2:22">
      <c r="B99" s="109" t="s">
        <v>119</v>
      </c>
      <c r="C99" s="106">
        <f t="shared" si="75"/>
        <v>4696.2000000000007</v>
      </c>
      <c r="D99" s="113">
        <f t="shared" si="76"/>
        <v>2852.2000000000003</v>
      </c>
      <c r="E99" s="107">
        <f t="shared" si="77"/>
        <v>1844</v>
      </c>
      <c r="F99" s="106">
        <f t="shared" si="78"/>
        <v>6276.0800000000008</v>
      </c>
      <c r="G99" s="113">
        <f t="shared" si="79"/>
        <v>3335.2800000000007</v>
      </c>
      <c r="H99" s="107">
        <f t="shared" si="80"/>
        <v>2940.8</v>
      </c>
      <c r="I99" s="106">
        <f t="shared" si="81"/>
        <v>8968.880000000001</v>
      </c>
      <c r="J99" s="113">
        <f t="shared" si="82"/>
        <v>3699.2800000000007</v>
      </c>
      <c r="K99" s="107">
        <f t="shared" si="83"/>
        <v>5269.6</v>
      </c>
      <c r="M99" s="109" t="s">
        <v>119</v>
      </c>
      <c r="N99" s="106">
        <f t="shared" si="84"/>
        <v>4125.76</v>
      </c>
      <c r="O99" s="113">
        <f t="shared" si="85"/>
        <v>2281.7600000000002</v>
      </c>
      <c r="P99" s="107">
        <f t="shared" si="86"/>
        <v>1844</v>
      </c>
      <c r="Q99" s="106">
        <f t="shared" si="87"/>
        <v>5609.0240000000013</v>
      </c>
      <c r="R99" s="113">
        <f t="shared" si="88"/>
        <v>2668.2240000000006</v>
      </c>
      <c r="S99" s="107">
        <f t="shared" si="89"/>
        <v>2940.8</v>
      </c>
      <c r="T99" s="106">
        <f t="shared" si="90"/>
        <v>8229.0240000000013</v>
      </c>
      <c r="U99" s="113">
        <f t="shared" si="91"/>
        <v>2959.4240000000009</v>
      </c>
      <c r="V99" s="107">
        <f t="shared" si="92"/>
        <v>5269.6</v>
      </c>
    </row>
    <row r="100" spans="2:22">
      <c r="B100" s="109" t="s">
        <v>120</v>
      </c>
      <c r="C100" s="106">
        <f t="shared" si="75"/>
        <v>5647.24</v>
      </c>
      <c r="D100" s="113">
        <f t="shared" si="76"/>
        <v>3607.2400000000002</v>
      </c>
      <c r="E100" s="107">
        <f t="shared" si="77"/>
        <v>2040</v>
      </c>
      <c r="F100" s="106">
        <f t="shared" si="78"/>
        <v>7735.8400000000011</v>
      </c>
      <c r="G100" s="113">
        <f t="shared" si="79"/>
        <v>4218.2400000000007</v>
      </c>
      <c r="H100" s="107">
        <f t="shared" si="80"/>
        <v>3517.6000000000004</v>
      </c>
      <c r="I100" s="106">
        <f t="shared" si="81"/>
        <v>10941.640000000001</v>
      </c>
      <c r="J100" s="113">
        <f t="shared" si="82"/>
        <v>4678.4400000000005</v>
      </c>
      <c r="K100" s="107">
        <f t="shared" si="83"/>
        <v>6263.2000000000007</v>
      </c>
      <c r="M100" s="109" t="s">
        <v>120</v>
      </c>
      <c r="N100" s="106">
        <f t="shared" si="84"/>
        <v>4925.7920000000004</v>
      </c>
      <c r="O100" s="113">
        <f t="shared" si="85"/>
        <v>2885.7920000000004</v>
      </c>
      <c r="P100" s="107">
        <f t="shared" si="86"/>
        <v>2040</v>
      </c>
      <c r="Q100" s="106">
        <f t="shared" si="87"/>
        <v>6892.1920000000009</v>
      </c>
      <c r="R100" s="113">
        <f t="shared" si="88"/>
        <v>3374.5920000000001</v>
      </c>
      <c r="S100" s="107">
        <f t="shared" si="89"/>
        <v>3517.6000000000004</v>
      </c>
      <c r="T100" s="106">
        <f t="shared" si="90"/>
        <v>10005.952000000001</v>
      </c>
      <c r="U100" s="113">
        <f t="shared" si="91"/>
        <v>3742.7520000000009</v>
      </c>
      <c r="V100" s="107">
        <f t="shared" si="92"/>
        <v>6263.2000000000007</v>
      </c>
    </row>
    <row r="101" spans="2:22">
      <c r="B101" s="110" t="s">
        <v>121</v>
      </c>
      <c r="C101" s="106">
        <f t="shared" si="75"/>
        <v>6318.04</v>
      </c>
      <c r="D101" s="113">
        <f t="shared" si="76"/>
        <v>4278.04</v>
      </c>
      <c r="E101" s="107">
        <f t="shared" si="77"/>
        <v>2040</v>
      </c>
      <c r="F101" s="106">
        <f t="shared" si="78"/>
        <v>8606.92</v>
      </c>
      <c r="G101" s="113">
        <f t="shared" si="79"/>
        <v>5002.92</v>
      </c>
      <c r="H101" s="107">
        <f t="shared" si="80"/>
        <v>3604</v>
      </c>
      <c r="I101" s="106">
        <f t="shared" si="81"/>
        <v>12256.120000000003</v>
      </c>
      <c r="J101" s="113">
        <f t="shared" si="82"/>
        <v>5548.920000000001</v>
      </c>
      <c r="K101" s="107">
        <f t="shared" si="83"/>
        <v>6707.2000000000007</v>
      </c>
      <c r="M101" s="110" t="s">
        <v>121</v>
      </c>
      <c r="N101" s="106">
        <f t="shared" si="84"/>
        <v>5462.4320000000007</v>
      </c>
      <c r="O101" s="113">
        <f t="shared" si="85"/>
        <v>3422.4320000000007</v>
      </c>
      <c r="P101" s="107">
        <f t="shared" si="86"/>
        <v>2040</v>
      </c>
      <c r="Q101" s="106">
        <f t="shared" si="87"/>
        <v>7606.3360000000011</v>
      </c>
      <c r="R101" s="113">
        <f t="shared" si="88"/>
        <v>4002.3360000000007</v>
      </c>
      <c r="S101" s="107">
        <f t="shared" si="89"/>
        <v>3604</v>
      </c>
      <c r="T101" s="106">
        <f t="shared" si="90"/>
        <v>11146.336000000003</v>
      </c>
      <c r="U101" s="113">
        <f t="shared" si="91"/>
        <v>4439.1360000000013</v>
      </c>
      <c r="V101" s="107">
        <f t="shared" si="92"/>
        <v>6707.2000000000007</v>
      </c>
    </row>
    <row r="102" spans="2:22">
      <c r="B102" s="109" t="s">
        <v>122</v>
      </c>
      <c r="C102" s="106">
        <f t="shared" si="75"/>
        <v>8750.6</v>
      </c>
      <c r="D102" s="113">
        <f t="shared" si="76"/>
        <v>6710.6</v>
      </c>
      <c r="E102" s="107">
        <f t="shared" si="77"/>
        <v>2040</v>
      </c>
      <c r="F102" s="106">
        <f t="shared" si="78"/>
        <v>12607.84</v>
      </c>
      <c r="G102" s="113">
        <f t="shared" si="79"/>
        <v>7847.84</v>
      </c>
      <c r="H102" s="107">
        <f t="shared" si="80"/>
        <v>4760</v>
      </c>
      <c r="I102" s="106">
        <f t="shared" si="81"/>
        <v>17477.080000000002</v>
      </c>
      <c r="J102" s="113">
        <f t="shared" si="82"/>
        <v>8704.2800000000007</v>
      </c>
      <c r="K102" s="107">
        <f t="shared" si="83"/>
        <v>8772.8000000000011</v>
      </c>
      <c r="M102" s="109" t="s">
        <v>122</v>
      </c>
      <c r="N102" s="106">
        <f t="shared" si="84"/>
        <v>7408.4800000000005</v>
      </c>
      <c r="O102" s="113">
        <f t="shared" si="85"/>
        <v>5368.4800000000005</v>
      </c>
      <c r="P102" s="107">
        <f t="shared" si="86"/>
        <v>2040</v>
      </c>
      <c r="Q102" s="106">
        <f t="shared" si="87"/>
        <v>11038.272000000001</v>
      </c>
      <c r="R102" s="113">
        <f t="shared" si="88"/>
        <v>6278.2720000000008</v>
      </c>
      <c r="S102" s="107">
        <f t="shared" si="89"/>
        <v>4760</v>
      </c>
      <c r="T102" s="106">
        <f t="shared" si="90"/>
        <v>15736.224000000002</v>
      </c>
      <c r="U102" s="113">
        <f t="shared" si="91"/>
        <v>6963.4240000000009</v>
      </c>
      <c r="V102" s="107">
        <f t="shared" si="92"/>
        <v>8772.8000000000011</v>
      </c>
    </row>
    <row r="103" spans="2:22">
      <c r="B103" s="109" t="s">
        <v>123</v>
      </c>
      <c r="C103" s="106">
        <f t="shared" si="75"/>
        <v>12106.160000000002</v>
      </c>
      <c r="D103" s="113">
        <f t="shared" si="76"/>
        <v>10066.160000000002</v>
      </c>
      <c r="E103" s="107">
        <f t="shared" si="77"/>
        <v>2040</v>
      </c>
      <c r="F103" s="106">
        <f t="shared" si="78"/>
        <v>16531.760000000002</v>
      </c>
      <c r="G103" s="113">
        <f t="shared" si="79"/>
        <v>11771.760000000002</v>
      </c>
      <c r="H103" s="107">
        <f t="shared" si="80"/>
        <v>4760</v>
      </c>
      <c r="I103" s="106">
        <f t="shared" si="81"/>
        <v>22530.560000000001</v>
      </c>
      <c r="J103" s="113">
        <f t="shared" si="82"/>
        <v>13056.160000000002</v>
      </c>
      <c r="K103" s="107">
        <f t="shared" si="83"/>
        <v>9474.4</v>
      </c>
      <c r="M103" s="109" t="s">
        <v>123</v>
      </c>
      <c r="N103" s="106">
        <f t="shared" si="84"/>
        <v>10092.928000000002</v>
      </c>
      <c r="O103" s="113">
        <f t="shared" si="85"/>
        <v>8052.9280000000017</v>
      </c>
      <c r="P103" s="107">
        <f t="shared" si="86"/>
        <v>2040</v>
      </c>
      <c r="Q103" s="106">
        <f t="shared" si="87"/>
        <v>14177.408000000001</v>
      </c>
      <c r="R103" s="113">
        <f t="shared" si="88"/>
        <v>9417.4080000000013</v>
      </c>
      <c r="S103" s="107">
        <f t="shared" si="89"/>
        <v>4760</v>
      </c>
      <c r="T103" s="106">
        <f t="shared" si="90"/>
        <v>19919.328000000001</v>
      </c>
      <c r="U103" s="113">
        <f t="shared" si="91"/>
        <v>10444.928000000002</v>
      </c>
      <c r="V103" s="107">
        <f t="shared" si="92"/>
        <v>9474.4</v>
      </c>
    </row>
    <row r="104" spans="2:22">
      <c r="B104" s="109" t="s">
        <v>124</v>
      </c>
      <c r="C104" s="106">
        <f t="shared" si="75"/>
        <v>15461.2</v>
      </c>
      <c r="D104" s="113">
        <f t="shared" si="76"/>
        <v>13421.2</v>
      </c>
      <c r="E104" s="107">
        <f t="shared" si="77"/>
        <v>2040</v>
      </c>
      <c r="F104" s="106">
        <f t="shared" si="78"/>
        <v>20455.160000000003</v>
      </c>
      <c r="G104" s="113">
        <f t="shared" si="79"/>
        <v>15695.160000000002</v>
      </c>
      <c r="H104" s="107">
        <f t="shared" si="80"/>
        <v>4760</v>
      </c>
      <c r="I104" s="106">
        <f t="shared" si="81"/>
        <v>27318.160000000003</v>
      </c>
      <c r="J104" s="113">
        <f t="shared" si="82"/>
        <v>17408.560000000001</v>
      </c>
      <c r="K104" s="107">
        <f t="shared" si="83"/>
        <v>9909.6</v>
      </c>
      <c r="M104" s="109" t="s">
        <v>124</v>
      </c>
      <c r="N104" s="106">
        <f t="shared" si="84"/>
        <v>12776.960000000001</v>
      </c>
      <c r="O104" s="113">
        <f t="shared" si="85"/>
        <v>10736.960000000001</v>
      </c>
      <c r="P104" s="107">
        <f t="shared" si="86"/>
        <v>2040</v>
      </c>
      <c r="Q104" s="106">
        <f t="shared" si="87"/>
        <v>17316.128000000004</v>
      </c>
      <c r="R104" s="113">
        <f t="shared" si="88"/>
        <v>12556.128000000002</v>
      </c>
      <c r="S104" s="107">
        <f t="shared" si="89"/>
        <v>4760</v>
      </c>
      <c r="T104" s="106">
        <f t="shared" si="90"/>
        <v>23836.448000000004</v>
      </c>
      <c r="U104" s="113">
        <f t="shared" si="91"/>
        <v>13926.848000000002</v>
      </c>
      <c r="V104" s="107">
        <f t="shared" si="92"/>
        <v>9909.6</v>
      </c>
    </row>
    <row r="105" spans="2:22">
      <c r="B105" s="109" t="s">
        <v>125</v>
      </c>
      <c r="C105" s="106">
        <f t="shared" si="75"/>
        <v>20494.280000000002</v>
      </c>
      <c r="D105" s="113">
        <f t="shared" si="76"/>
        <v>18454.280000000002</v>
      </c>
      <c r="E105" s="107">
        <f t="shared" si="77"/>
        <v>2040</v>
      </c>
      <c r="F105" s="106">
        <f t="shared" si="78"/>
        <v>26341.040000000001</v>
      </c>
      <c r="G105" s="113">
        <f t="shared" si="79"/>
        <v>21581.040000000001</v>
      </c>
      <c r="H105" s="107">
        <f t="shared" si="80"/>
        <v>4760</v>
      </c>
      <c r="I105" s="106">
        <f t="shared" si="81"/>
        <v>33845.72</v>
      </c>
      <c r="J105" s="113">
        <f t="shared" si="82"/>
        <v>23936.120000000003</v>
      </c>
      <c r="K105" s="107">
        <f t="shared" si="83"/>
        <v>9909.6</v>
      </c>
      <c r="M105" s="109" t="s">
        <v>125</v>
      </c>
      <c r="N105" s="106">
        <f t="shared" si="84"/>
        <v>16803.424000000003</v>
      </c>
      <c r="O105" s="113">
        <f t="shared" si="85"/>
        <v>14763.424000000003</v>
      </c>
      <c r="P105" s="107">
        <f t="shared" si="86"/>
        <v>2040</v>
      </c>
      <c r="Q105" s="106">
        <f t="shared" si="87"/>
        <v>22024.831999999999</v>
      </c>
      <c r="R105" s="113">
        <f t="shared" si="88"/>
        <v>17264.831999999999</v>
      </c>
      <c r="S105" s="107">
        <f t="shared" si="89"/>
        <v>4760</v>
      </c>
      <c r="T105" s="106">
        <f t="shared" si="90"/>
        <v>29058.496000000006</v>
      </c>
      <c r="U105" s="113">
        <f t="shared" si="91"/>
        <v>19148.896000000004</v>
      </c>
      <c r="V105" s="107">
        <f t="shared" si="92"/>
        <v>9909.6</v>
      </c>
    </row>
    <row r="107" spans="2:22">
      <c r="C107" s="108">
        <f>SUM(C113:C126)</f>
        <v>84284.62</v>
      </c>
      <c r="D107" s="108">
        <f t="shared" ref="D107:K107" si="93">SUM(D113:D126)</f>
        <v>61739.819999999992</v>
      </c>
      <c r="E107" s="108">
        <f t="shared" si="93"/>
        <v>22544.799999999999</v>
      </c>
      <c r="F107" s="108">
        <f t="shared" si="93"/>
        <v>111963.04000000001</v>
      </c>
      <c r="G107" s="108">
        <f t="shared" si="93"/>
        <v>69060.640000000014</v>
      </c>
      <c r="H107" s="108">
        <f t="shared" si="93"/>
        <v>42902.400000000001</v>
      </c>
      <c r="I107" s="108">
        <f t="shared" si="93"/>
        <v>157955.80000000002</v>
      </c>
      <c r="J107" s="108">
        <f t="shared" si="93"/>
        <v>76597.400000000009</v>
      </c>
      <c r="K107" s="108">
        <f t="shared" si="93"/>
        <v>81358.400000000009</v>
      </c>
      <c r="N107" s="108">
        <f>SUM(N113:N126)</f>
        <v>71936.656000000003</v>
      </c>
      <c r="O107" s="108">
        <f t="shared" ref="O107:V107" si="94">SUM(O113:O126)</f>
        <v>49391.856</v>
      </c>
      <c r="P107" s="108">
        <f t="shared" si="94"/>
        <v>22544.799999999999</v>
      </c>
      <c r="Q107" s="108">
        <f t="shared" si="94"/>
        <v>98150.912000000011</v>
      </c>
      <c r="R107" s="108">
        <f t="shared" si="94"/>
        <v>55248.512000000002</v>
      </c>
      <c r="S107" s="108">
        <f t="shared" si="94"/>
        <v>42902.400000000001</v>
      </c>
      <c r="T107" s="108">
        <f t="shared" si="94"/>
        <v>142636.32</v>
      </c>
      <c r="U107" s="108">
        <f t="shared" si="94"/>
        <v>61277.920000000013</v>
      </c>
      <c r="V107" s="108">
        <f t="shared" si="94"/>
        <v>81358.400000000009</v>
      </c>
    </row>
    <row r="108" spans="2:22">
      <c r="B108" s="135" t="s">
        <v>225</v>
      </c>
      <c r="C108" s="244" t="s">
        <v>3</v>
      </c>
      <c r="D108" s="244"/>
      <c r="E108" s="244"/>
      <c r="F108" s="244" t="s">
        <v>5</v>
      </c>
      <c r="G108" s="244"/>
      <c r="H108" s="244"/>
      <c r="I108" s="244" t="s">
        <v>6</v>
      </c>
      <c r="J108" s="244"/>
      <c r="K108" s="244"/>
      <c r="M108" s="135" t="s">
        <v>226</v>
      </c>
      <c r="N108" s="244" t="s">
        <v>3</v>
      </c>
      <c r="O108" s="244"/>
      <c r="P108" s="244"/>
      <c r="Q108" s="244" t="s">
        <v>5</v>
      </c>
      <c r="R108" s="244"/>
      <c r="S108" s="244"/>
      <c r="T108" s="244" t="s">
        <v>6</v>
      </c>
      <c r="U108" s="244"/>
      <c r="V108" s="244"/>
    </row>
    <row r="109" spans="2:22">
      <c r="B109" s="2"/>
      <c r="C109" s="2"/>
      <c r="D109" s="123">
        <f>Premium!$C$117</f>
        <v>0.42499999999999999</v>
      </c>
      <c r="E109" s="124"/>
      <c r="F109" s="124"/>
      <c r="G109" s="123">
        <f>Premium!$D$117</f>
        <v>0.45</v>
      </c>
      <c r="H109" s="124"/>
      <c r="I109" s="124"/>
      <c r="J109" s="123">
        <f>Premium!$E$117</f>
        <v>0.45</v>
      </c>
      <c r="K109" s="2"/>
      <c r="L109" s="2"/>
      <c r="M109" s="2"/>
      <c r="N109" s="2"/>
      <c r="O109" s="123">
        <f>Premium!$C$117</f>
        <v>0.42499999999999999</v>
      </c>
      <c r="P109" s="124"/>
      <c r="Q109" s="124"/>
      <c r="R109" s="123">
        <f>Premium!$D$117</f>
        <v>0.45</v>
      </c>
      <c r="S109" s="124"/>
      <c r="T109" s="124"/>
      <c r="U109" s="123">
        <f>Premium!$E$117</f>
        <v>0.45</v>
      </c>
      <c r="V109" s="2"/>
    </row>
    <row r="110" spans="2:22">
      <c r="B110" s="104" t="s">
        <v>21</v>
      </c>
      <c r="C110" s="238">
        <v>10000</v>
      </c>
      <c r="D110" s="239"/>
      <c r="E110" s="240"/>
      <c r="F110" s="238">
        <v>10000</v>
      </c>
      <c r="G110" s="239"/>
      <c r="H110" s="240"/>
      <c r="I110" s="238">
        <v>10000</v>
      </c>
      <c r="J110" s="239"/>
      <c r="K110" s="240"/>
      <c r="M110" s="104" t="s">
        <v>21</v>
      </c>
      <c r="N110" s="238">
        <v>10000</v>
      </c>
      <c r="O110" s="239"/>
      <c r="P110" s="240"/>
      <c r="Q110" s="238">
        <v>10000</v>
      </c>
      <c r="R110" s="239"/>
      <c r="S110" s="240"/>
      <c r="T110" s="238">
        <v>10000</v>
      </c>
      <c r="U110" s="239"/>
      <c r="V110" s="240"/>
    </row>
    <row r="111" spans="2:22">
      <c r="B111" s="104"/>
      <c r="C111" s="238" t="s">
        <v>136</v>
      </c>
      <c r="D111" s="239"/>
      <c r="E111" s="240"/>
      <c r="F111" s="238" t="s">
        <v>136</v>
      </c>
      <c r="G111" s="239"/>
      <c r="H111" s="240"/>
      <c r="I111" s="238" t="s">
        <v>136</v>
      </c>
      <c r="J111" s="239"/>
      <c r="K111" s="240"/>
      <c r="M111" s="104"/>
      <c r="N111" s="238" t="s">
        <v>137</v>
      </c>
      <c r="O111" s="239"/>
      <c r="P111" s="240"/>
      <c r="Q111" s="238" t="s">
        <v>137</v>
      </c>
      <c r="R111" s="239"/>
      <c r="S111" s="240"/>
      <c r="T111" s="238" t="s">
        <v>137</v>
      </c>
      <c r="U111" s="239"/>
      <c r="V111" s="240"/>
    </row>
    <row r="112" spans="2:22">
      <c r="B112" s="104"/>
      <c r="C112" s="105" t="s">
        <v>32</v>
      </c>
      <c r="D112" s="105" t="s">
        <v>138</v>
      </c>
      <c r="E112" s="105" t="s">
        <v>139</v>
      </c>
      <c r="F112" s="105" t="s">
        <v>32</v>
      </c>
      <c r="G112" s="105" t="s">
        <v>138</v>
      </c>
      <c r="H112" s="105" t="s">
        <v>139</v>
      </c>
      <c r="I112" s="105" t="s">
        <v>32</v>
      </c>
      <c r="J112" s="105" t="s">
        <v>138</v>
      </c>
      <c r="K112" s="105" t="s">
        <v>139</v>
      </c>
      <c r="M112" s="104"/>
      <c r="N112" s="105" t="s">
        <v>32</v>
      </c>
      <c r="O112" s="105" t="s">
        <v>138</v>
      </c>
      <c r="P112" s="105" t="s">
        <v>139</v>
      </c>
      <c r="Q112" s="105" t="s">
        <v>32</v>
      </c>
      <c r="R112" s="105" t="s">
        <v>138</v>
      </c>
      <c r="S112" s="105" t="s">
        <v>139</v>
      </c>
      <c r="T112" s="105" t="s">
        <v>32</v>
      </c>
      <c r="U112" s="105" t="s">
        <v>138</v>
      </c>
      <c r="V112" s="105" t="s">
        <v>139</v>
      </c>
    </row>
    <row r="113" spans="2:22">
      <c r="B113" s="109" t="s">
        <v>112</v>
      </c>
      <c r="C113" s="106">
        <f>SUM(D113:E113)</f>
        <v>1936.1600000000003</v>
      </c>
      <c r="D113" s="113">
        <f>D8*(1-D$109)</f>
        <v>890.56000000000006</v>
      </c>
      <c r="E113" s="107">
        <f>E8</f>
        <v>1045.6000000000001</v>
      </c>
      <c r="F113" s="106">
        <f>SUM(G113:H113)</f>
        <v>2560.16</v>
      </c>
      <c r="G113" s="113">
        <f>G8*(1-G$109)</f>
        <v>996.16000000000008</v>
      </c>
      <c r="H113" s="107">
        <f>H8</f>
        <v>1564</v>
      </c>
      <c r="I113" s="106">
        <f>SUM(J113:K113)</f>
        <v>3831.2400000000002</v>
      </c>
      <c r="J113" s="113">
        <f>J8*(1-J$109)</f>
        <v>1104.8400000000001</v>
      </c>
      <c r="K113" s="107">
        <f>K8</f>
        <v>2726.4</v>
      </c>
      <c r="M113" s="109" t="s">
        <v>112</v>
      </c>
      <c r="N113" s="106">
        <f>SUM(O113:P113)</f>
        <v>1758.0480000000002</v>
      </c>
      <c r="O113" s="113">
        <f>O8*(1-O$109)</f>
        <v>712.44800000000009</v>
      </c>
      <c r="P113" s="107">
        <f>P8</f>
        <v>1045.6000000000001</v>
      </c>
      <c r="Q113" s="106">
        <f>SUM(R113:S113)</f>
        <v>2360.9279999999999</v>
      </c>
      <c r="R113" s="113">
        <f>R8*(1-R$109)</f>
        <v>796.92800000000011</v>
      </c>
      <c r="S113" s="107">
        <f>S8</f>
        <v>1564</v>
      </c>
      <c r="T113" s="106">
        <f>SUM(U113:V113)</f>
        <v>3610.2720000000004</v>
      </c>
      <c r="U113" s="113">
        <f>U8*(1-U$109)</f>
        <v>883.87200000000018</v>
      </c>
      <c r="V113" s="107">
        <f>V8</f>
        <v>2726.4</v>
      </c>
    </row>
    <row r="114" spans="2:22">
      <c r="B114" s="109" t="s">
        <v>113</v>
      </c>
      <c r="C114" s="106">
        <f t="shared" ref="C114:C126" si="95">SUM(D114:E114)</f>
        <v>1759.52</v>
      </c>
      <c r="D114" s="113">
        <f t="shared" ref="D114:D126" si="96">D9*(1-D$109)</f>
        <v>861.12</v>
      </c>
      <c r="E114" s="107">
        <f t="shared" ref="E114:E126" si="97">E9</f>
        <v>898.40000000000009</v>
      </c>
      <c r="F114" s="106">
        <f t="shared" ref="F114:F126" si="98">SUM(G114:H114)</f>
        <v>2483.16</v>
      </c>
      <c r="G114" s="113">
        <f t="shared" ref="G114:G126" si="99">G9*(1-G$109)</f>
        <v>963.16000000000008</v>
      </c>
      <c r="H114" s="107">
        <f t="shared" ref="H114:H126" si="100">H9</f>
        <v>1520</v>
      </c>
      <c r="I114" s="106">
        <f t="shared" ref="I114:I126" si="101">SUM(J114:K114)</f>
        <v>3805.1200000000003</v>
      </c>
      <c r="J114" s="113">
        <f t="shared" ref="J114:J126" si="102">J9*(1-J$109)</f>
        <v>1068.3200000000002</v>
      </c>
      <c r="K114" s="107">
        <f t="shared" ref="K114:K126" si="103">K9</f>
        <v>2736.8</v>
      </c>
      <c r="M114" s="109" t="s">
        <v>113</v>
      </c>
      <c r="N114" s="106">
        <f t="shared" ref="N114:N126" si="104">SUM(O114:P114)</f>
        <v>1587.2960000000003</v>
      </c>
      <c r="O114" s="113">
        <f t="shared" ref="O114:O126" si="105">O9*(1-O$109)</f>
        <v>688.89600000000007</v>
      </c>
      <c r="P114" s="107">
        <f t="shared" ref="P114:P126" si="106">P9</f>
        <v>898.40000000000009</v>
      </c>
      <c r="Q114" s="106">
        <f t="shared" ref="Q114:Q126" si="107">SUM(R114:S114)</f>
        <v>2290.5280000000002</v>
      </c>
      <c r="R114" s="113">
        <f t="shared" ref="R114:R126" si="108">R9*(1-R$109)</f>
        <v>770.52800000000013</v>
      </c>
      <c r="S114" s="107">
        <f t="shared" ref="S114:S126" si="109">S9</f>
        <v>1520</v>
      </c>
      <c r="T114" s="106">
        <f t="shared" ref="T114:T126" si="110">SUM(U114:V114)</f>
        <v>3591.4560000000001</v>
      </c>
      <c r="U114" s="113">
        <f t="shared" ref="U114:U126" si="111">U9*(1-U$109)</f>
        <v>854.65600000000006</v>
      </c>
      <c r="V114" s="107">
        <f t="shared" ref="V114:V126" si="112">V9</f>
        <v>2736.8</v>
      </c>
    </row>
    <row r="115" spans="2:22">
      <c r="B115" s="109" t="s">
        <v>114</v>
      </c>
      <c r="C115" s="106">
        <f t="shared" si="95"/>
        <v>2034.52</v>
      </c>
      <c r="D115" s="113">
        <f t="shared" si="96"/>
        <v>994.52</v>
      </c>
      <c r="E115" s="107">
        <f t="shared" si="97"/>
        <v>1040</v>
      </c>
      <c r="F115" s="106">
        <f t="shared" si="98"/>
        <v>2853.92</v>
      </c>
      <c r="G115" s="113">
        <f t="shared" si="99"/>
        <v>1112.3200000000002</v>
      </c>
      <c r="H115" s="107">
        <f t="shared" si="100"/>
        <v>1741.6000000000001</v>
      </c>
      <c r="I115" s="106">
        <f t="shared" si="101"/>
        <v>4490.5600000000004</v>
      </c>
      <c r="J115" s="113">
        <f t="shared" si="102"/>
        <v>1233.7600000000002</v>
      </c>
      <c r="K115" s="107">
        <f t="shared" si="103"/>
        <v>3256.8</v>
      </c>
      <c r="M115" s="109" t="s">
        <v>114</v>
      </c>
      <c r="N115" s="106">
        <f t="shared" si="104"/>
        <v>1835.616</v>
      </c>
      <c r="O115" s="113">
        <f t="shared" si="105"/>
        <v>795.6160000000001</v>
      </c>
      <c r="P115" s="107">
        <f t="shared" si="106"/>
        <v>1040</v>
      </c>
      <c r="Q115" s="106">
        <f t="shared" si="107"/>
        <v>2631.4560000000001</v>
      </c>
      <c r="R115" s="113">
        <f t="shared" si="108"/>
        <v>889.85600000000011</v>
      </c>
      <c r="S115" s="107">
        <f t="shared" si="109"/>
        <v>1741.6000000000001</v>
      </c>
      <c r="T115" s="106">
        <f t="shared" si="110"/>
        <v>4243.8080000000009</v>
      </c>
      <c r="U115" s="113">
        <f t="shared" si="111"/>
        <v>987.00800000000027</v>
      </c>
      <c r="V115" s="107">
        <f t="shared" si="112"/>
        <v>3256.8</v>
      </c>
    </row>
    <row r="116" spans="2:22">
      <c r="B116" s="109" t="s">
        <v>115</v>
      </c>
      <c r="C116" s="106">
        <f t="shared" si="95"/>
        <v>2493.7799999999997</v>
      </c>
      <c r="D116" s="113">
        <f t="shared" si="96"/>
        <v>1261.78</v>
      </c>
      <c r="E116" s="107">
        <f t="shared" si="97"/>
        <v>1232</v>
      </c>
      <c r="F116" s="106">
        <f t="shared" si="98"/>
        <v>3442.2800000000007</v>
      </c>
      <c r="G116" s="113">
        <f t="shared" si="99"/>
        <v>1411.0800000000004</v>
      </c>
      <c r="H116" s="107">
        <f t="shared" si="100"/>
        <v>2031.2</v>
      </c>
      <c r="I116" s="106">
        <f t="shared" si="101"/>
        <v>5260.2800000000007</v>
      </c>
      <c r="J116" s="113">
        <f t="shared" si="102"/>
        <v>1565.0800000000004</v>
      </c>
      <c r="K116" s="107">
        <f t="shared" si="103"/>
        <v>3695.2000000000003</v>
      </c>
      <c r="M116" s="109" t="s">
        <v>115</v>
      </c>
      <c r="N116" s="106">
        <f t="shared" si="104"/>
        <v>2241.424</v>
      </c>
      <c r="O116" s="113">
        <f t="shared" si="105"/>
        <v>1009.4240000000001</v>
      </c>
      <c r="P116" s="107">
        <f t="shared" si="106"/>
        <v>1232</v>
      </c>
      <c r="Q116" s="106">
        <f t="shared" si="107"/>
        <v>3160.0640000000003</v>
      </c>
      <c r="R116" s="113">
        <f t="shared" si="108"/>
        <v>1128.8640000000003</v>
      </c>
      <c r="S116" s="107">
        <f t="shared" si="109"/>
        <v>2031.2</v>
      </c>
      <c r="T116" s="106">
        <f t="shared" si="110"/>
        <v>4947.264000000001</v>
      </c>
      <c r="U116" s="113">
        <f t="shared" si="111"/>
        <v>1252.0640000000003</v>
      </c>
      <c r="V116" s="107">
        <f t="shared" si="112"/>
        <v>3695.2000000000003</v>
      </c>
    </row>
    <row r="117" spans="2:22">
      <c r="B117" s="109" t="s">
        <v>116</v>
      </c>
      <c r="C117" s="106">
        <f t="shared" si="95"/>
        <v>2767.62</v>
      </c>
      <c r="D117" s="113">
        <f t="shared" si="96"/>
        <v>1484.42</v>
      </c>
      <c r="E117" s="107">
        <f t="shared" si="97"/>
        <v>1283.2</v>
      </c>
      <c r="F117" s="106">
        <f t="shared" si="98"/>
        <v>3732.92</v>
      </c>
      <c r="G117" s="113">
        <f t="shared" si="99"/>
        <v>1660.1200000000001</v>
      </c>
      <c r="H117" s="107">
        <f t="shared" si="100"/>
        <v>2072.8000000000002</v>
      </c>
      <c r="I117" s="106">
        <f t="shared" si="101"/>
        <v>5604.6</v>
      </c>
      <c r="J117" s="113">
        <f t="shared" si="102"/>
        <v>1841.4</v>
      </c>
      <c r="K117" s="107">
        <f t="shared" si="103"/>
        <v>3763.2000000000003</v>
      </c>
      <c r="M117" s="109" t="s">
        <v>116</v>
      </c>
      <c r="N117" s="106">
        <f t="shared" si="104"/>
        <v>2470.7359999999999</v>
      </c>
      <c r="O117" s="113">
        <f t="shared" si="105"/>
        <v>1187.5360000000001</v>
      </c>
      <c r="P117" s="107">
        <f t="shared" si="106"/>
        <v>1283.2</v>
      </c>
      <c r="Q117" s="106">
        <f t="shared" si="107"/>
        <v>3400.8960000000006</v>
      </c>
      <c r="R117" s="113">
        <f t="shared" si="108"/>
        <v>1328.0960000000002</v>
      </c>
      <c r="S117" s="107">
        <f t="shared" si="109"/>
        <v>2072.8000000000002</v>
      </c>
      <c r="T117" s="106">
        <f t="shared" si="110"/>
        <v>5236.3200000000006</v>
      </c>
      <c r="U117" s="113">
        <f t="shared" si="111"/>
        <v>1473.1200000000001</v>
      </c>
      <c r="V117" s="107">
        <f t="shared" si="112"/>
        <v>3763.2000000000003</v>
      </c>
    </row>
    <row r="118" spans="2:22">
      <c r="B118" s="110" t="s">
        <v>117</v>
      </c>
      <c r="C118" s="106">
        <f t="shared" si="95"/>
        <v>3074.76</v>
      </c>
      <c r="D118" s="113">
        <f t="shared" si="96"/>
        <v>1677.16</v>
      </c>
      <c r="E118" s="107">
        <f t="shared" si="97"/>
        <v>1397.6000000000001</v>
      </c>
      <c r="F118" s="106">
        <f t="shared" si="98"/>
        <v>4158.5600000000004</v>
      </c>
      <c r="G118" s="113">
        <f t="shared" si="99"/>
        <v>1876.1600000000003</v>
      </c>
      <c r="H118" s="107">
        <f t="shared" si="100"/>
        <v>2282.4</v>
      </c>
      <c r="I118" s="106">
        <f t="shared" si="101"/>
        <v>6296.76</v>
      </c>
      <c r="J118" s="113">
        <f t="shared" si="102"/>
        <v>2080.7600000000002</v>
      </c>
      <c r="K118" s="107">
        <f t="shared" si="103"/>
        <v>4216</v>
      </c>
      <c r="M118" s="110" t="s">
        <v>117</v>
      </c>
      <c r="N118" s="106">
        <f t="shared" si="104"/>
        <v>2739.328</v>
      </c>
      <c r="O118" s="113">
        <f t="shared" si="105"/>
        <v>1341.7279999999998</v>
      </c>
      <c r="P118" s="107">
        <f t="shared" si="106"/>
        <v>1397.6000000000001</v>
      </c>
      <c r="Q118" s="106">
        <f t="shared" si="107"/>
        <v>3783.3280000000004</v>
      </c>
      <c r="R118" s="113">
        <f t="shared" si="108"/>
        <v>1500.9280000000003</v>
      </c>
      <c r="S118" s="107">
        <f t="shared" si="109"/>
        <v>2282.4</v>
      </c>
      <c r="T118" s="106">
        <f t="shared" si="110"/>
        <v>5880.6080000000002</v>
      </c>
      <c r="U118" s="113">
        <f t="shared" si="111"/>
        <v>1664.6080000000004</v>
      </c>
      <c r="V118" s="107">
        <f t="shared" si="112"/>
        <v>4216</v>
      </c>
    </row>
    <row r="119" spans="2:22">
      <c r="B119" s="109" t="s">
        <v>118</v>
      </c>
      <c r="C119" s="106">
        <f t="shared" si="95"/>
        <v>3597.2</v>
      </c>
      <c r="D119" s="113">
        <f t="shared" si="96"/>
        <v>2033.1999999999998</v>
      </c>
      <c r="E119" s="107">
        <f t="shared" si="97"/>
        <v>1564</v>
      </c>
      <c r="F119" s="106">
        <f t="shared" si="98"/>
        <v>4862.3600000000006</v>
      </c>
      <c r="G119" s="113">
        <f t="shared" si="99"/>
        <v>2274.36</v>
      </c>
      <c r="H119" s="107">
        <f t="shared" si="100"/>
        <v>2588</v>
      </c>
      <c r="I119" s="106">
        <f t="shared" si="101"/>
        <v>7180.1200000000008</v>
      </c>
      <c r="J119" s="113">
        <f t="shared" si="102"/>
        <v>2522.5200000000004</v>
      </c>
      <c r="K119" s="107">
        <f t="shared" si="103"/>
        <v>4657.6000000000004</v>
      </c>
      <c r="M119" s="109" t="s">
        <v>118</v>
      </c>
      <c r="N119" s="106">
        <f t="shared" si="104"/>
        <v>3190.56</v>
      </c>
      <c r="O119" s="113">
        <f t="shared" si="105"/>
        <v>1626.56</v>
      </c>
      <c r="P119" s="107">
        <f t="shared" si="106"/>
        <v>1564</v>
      </c>
      <c r="Q119" s="106">
        <f t="shared" si="107"/>
        <v>4407.4880000000003</v>
      </c>
      <c r="R119" s="113">
        <f t="shared" si="108"/>
        <v>1819.4880000000001</v>
      </c>
      <c r="S119" s="107">
        <f t="shared" si="109"/>
        <v>2588</v>
      </c>
      <c r="T119" s="106">
        <f t="shared" si="110"/>
        <v>6675.6160000000009</v>
      </c>
      <c r="U119" s="113">
        <f t="shared" si="111"/>
        <v>2018.0160000000005</v>
      </c>
      <c r="V119" s="107">
        <f t="shared" si="112"/>
        <v>4657.6000000000004</v>
      </c>
    </row>
    <row r="120" spans="2:22">
      <c r="B120" s="109" t="s">
        <v>119</v>
      </c>
      <c r="C120" s="106">
        <f t="shared" si="95"/>
        <v>4367.1000000000004</v>
      </c>
      <c r="D120" s="113">
        <f t="shared" si="96"/>
        <v>2523.1</v>
      </c>
      <c r="E120" s="107">
        <f t="shared" si="97"/>
        <v>1844</v>
      </c>
      <c r="F120" s="106">
        <f t="shared" si="98"/>
        <v>5762.9600000000009</v>
      </c>
      <c r="G120" s="113">
        <f t="shared" si="99"/>
        <v>2822.1600000000008</v>
      </c>
      <c r="H120" s="107">
        <f t="shared" si="100"/>
        <v>2940.8</v>
      </c>
      <c r="I120" s="106">
        <f t="shared" si="101"/>
        <v>8399.760000000002</v>
      </c>
      <c r="J120" s="113">
        <f t="shared" si="102"/>
        <v>3130.1600000000008</v>
      </c>
      <c r="K120" s="107">
        <f t="shared" si="103"/>
        <v>5269.6</v>
      </c>
      <c r="M120" s="109" t="s">
        <v>119</v>
      </c>
      <c r="N120" s="106">
        <f t="shared" si="104"/>
        <v>3862.4799999999996</v>
      </c>
      <c r="O120" s="113">
        <f t="shared" si="105"/>
        <v>2018.4799999999998</v>
      </c>
      <c r="P120" s="107">
        <f t="shared" si="106"/>
        <v>1844</v>
      </c>
      <c r="Q120" s="106">
        <f t="shared" si="107"/>
        <v>5198.5280000000002</v>
      </c>
      <c r="R120" s="113">
        <f t="shared" si="108"/>
        <v>2257.7280000000005</v>
      </c>
      <c r="S120" s="107">
        <f t="shared" si="109"/>
        <v>2940.8</v>
      </c>
      <c r="T120" s="106">
        <f t="shared" si="110"/>
        <v>7773.728000000001</v>
      </c>
      <c r="U120" s="113">
        <f t="shared" si="111"/>
        <v>2504.1280000000006</v>
      </c>
      <c r="V120" s="107">
        <f t="shared" si="112"/>
        <v>5269.6</v>
      </c>
    </row>
    <row r="121" spans="2:22">
      <c r="B121" s="109" t="s">
        <v>120</v>
      </c>
      <c r="C121" s="106">
        <f t="shared" si="95"/>
        <v>5231.0200000000004</v>
      </c>
      <c r="D121" s="113">
        <f t="shared" si="96"/>
        <v>3191.02</v>
      </c>
      <c r="E121" s="107">
        <f t="shared" si="97"/>
        <v>2040</v>
      </c>
      <c r="F121" s="106">
        <f t="shared" si="98"/>
        <v>7086.880000000001</v>
      </c>
      <c r="G121" s="113">
        <f t="shared" si="99"/>
        <v>3569.2800000000007</v>
      </c>
      <c r="H121" s="107">
        <f t="shared" si="100"/>
        <v>3517.6000000000004</v>
      </c>
      <c r="I121" s="106">
        <f t="shared" si="101"/>
        <v>10221.880000000001</v>
      </c>
      <c r="J121" s="113">
        <f t="shared" si="102"/>
        <v>3958.6800000000007</v>
      </c>
      <c r="K121" s="107">
        <f t="shared" si="103"/>
        <v>6263.2000000000007</v>
      </c>
      <c r="M121" s="109" t="s">
        <v>120</v>
      </c>
      <c r="N121" s="106">
        <f t="shared" si="104"/>
        <v>4592.8159999999998</v>
      </c>
      <c r="O121" s="113">
        <f t="shared" si="105"/>
        <v>2552.8159999999998</v>
      </c>
      <c r="P121" s="107">
        <f t="shared" si="106"/>
        <v>2040</v>
      </c>
      <c r="Q121" s="106">
        <f t="shared" si="107"/>
        <v>6373.0240000000013</v>
      </c>
      <c r="R121" s="113">
        <f t="shared" si="108"/>
        <v>2855.4240000000004</v>
      </c>
      <c r="S121" s="107">
        <f t="shared" si="109"/>
        <v>3517.6000000000004</v>
      </c>
      <c r="T121" s="106">
        <f t="shared" si="110"/>
        <v>9430.1440000000021</v>
      </c>
      <c r="U121" s="113">
        <f t="shared" si="111"/>
        <v>3166.9440000000009</v>
      </c>
      <c r="V121" s="107">
        <f t="shared" si="112"/>
        <v>6263.2000000000007</v>
      </c>
    </row>
    <row r="122" spans="2:22">
      <c r="B122" s="110" t="s">
        <v>121</v>
      </c>
      <c r="C122" s="106">
        <f t="shared" si="95"/>
        <v>5824.42</v>
      </c>
      <c r="D122" s="113">
        <f t="shared" si="96"/>
        <v>3784.42</v>
      </c>
      <c r="E122" s="107">
        <f t="shared" si="97"/>
        <v>2040</v>
      </c>
      <c r="F122" s="106">
        <f t="shared" si="98"/>
        <v>7837.2400000000007</v>
      </c>
      <c r="G122" s="113">
        <f t="shared" si="99"/>
        <v>4233.2400000000007</v>
      </c>
      <c r="H122" s="107">
        <f t="shared" si="100"/>
        <v>3604</v>
      </c>
      <c r="I122" s="106">
        <f t="shared" si="101"/>
        <v>11402.440000000002</v>
      </c>
      <c r="J122" s="113">
        <f t="shared" si="102"/>
        <v>4695.2400000000007</v>
      </c>
      <c r="K122" s="107">
        <f t="shared" si="103"/>
        <v>6707.2000000000007</v>
      </c>
      <c r="M122" s="110" t="s">
        <v>121</v>
      </c>
      <c r="N122" s="106">
        <f t="shared" si="104"/>
        <v>5067.5360000000001</v>
      </c>
      <c r="O122" s="113">
        <f t="shared" si="105"/>
        <v>3027.5360000000001</v>
      </c>
      <c r="P122" s="107">
        <f t="shared" si="106"/>
        <v>2040</v>
      </c>
      <c r="Q122" s="106">
        <f t="shared" si="107"/>
        <v>6990.5920000000006</v>
      </c>
      <c r="R122" s="113">
        <f t="shared" si="108"/>
        <v>3386.5920000000006</v>
      </c>
      <c r="S122" s="107">
        <f t="shared" si="109"/>
        <v>3604</v>
      </c>
      <c r="T122" s="106">
        <f t="shared" si="110"/>
        <v>10463.392000000002</v>
      </c>
      <c r="U122" s="113">
        <f t="shared" si="111"/>
        <v>3756.1920000000009</v>
      </c>
      <c r="V122" s="107">
        <f t="shared" si="112"/>
        <v>6707.2000000000007</v>
      </c>
    </row>
    <row r="123" spans="2:22">
      <c r="B123" s="109" t="s">
        <v>122</v>
      </c>
      <c r="C123" s="106">
        <f t="shared" si="95"/>
        <v>7976.2999999999993</v>
      </c>
      <c r="D123" s="113">
        <f t="shared" si="96"/>
        <v>5936.2999999999993</v>
      </c>
      <c r="E123" s="107">
        <f t="shared" si="97"/>
        <v>2040</v>
      </c>
      <c r="F123" s="106">
        <f t="shared" si="98"/>
        <v>11400.48</v>
      </c>
      <c r="G123" s="113">
        <f t="shared" si="99"/>
        <v>6640.4800000000005</v>
      </c>
      <c r="H123" s="107">
        <f t="shared" si="100"/>
        <v>4760</v>
      </c>
      <c r="I123" s="106">
        <f t="shared" si="101"/>
        <v>16137.960000000003</v>
      </c>
      <c r="J123" s="113">
        <f t="shared" si="102"/>
        <v>7365.1600000000008</v>
      </c>
      <c r="K123" s="107">
        <f t="shared" si="103"/>
        <v>8772.8000000000011</v>
      </c>
      <c r="M123" s="109" t="s">
        <v>122</v>
      </c>
      <c r="N123" s="106">
        <f t="shared" si="104"/>
        <v>6789.04</v>
      </c>
      <c r="O123" s="113">
        <f t="shared" si="105"/>
        <v>4749.04</v>
      </c>
      <c r="P123" s="107">
        <f t="shared" si="106"/>
        <v>2040</v>
      </c>
      <c r="Q123" s="106">
        <f t="shared" si="107"/>
        <v>10072.384000000002</v>
      </c>
      <c r="R123" s="113">
        <f t="shared" si="108"/>
        <v>5312.3840000000009</v>
      </c>
      <c r="S123" s="107">
        <f t="shared" si="109"/>
        <v>4760</v>
      </c>
      <c r="T123" s="106">
        <f t="shared" si="110"/>
        <v>14664.928000000002</v>
      </c>
      <c r="U123" s="113">
        <f t="shared" si="111"/>
        <v>5892.1280000000006</v>
      </c>
      <c r="V123" s="107">
        <f t="shared" si="112"/>
        <v>8772.8000000000011</v>
      </c>
    </row>
    <row r="124" spans="2:22">
      <c r="B124" s="109" t="s">
        <v>123</v>
      </c>
      <c r="C124" s="106">
        <f t="shared" si="95"/>
        <v>10944.68</v>
      </c>
      <c r="D124" s="113">
        <f t="shared" si="96"/>
        <v>8904.68</v>
      </c>
      <c r="E124" s="107">
        <f t="shared" si="97"/>
        <v>2040</v>
      </c>
      <c r="F124" s="106">
        <f t="shared" si="98"/>
        <v>14720.720000000001</v>
      </c>
      <c r="G124" s="113">
        <f t="shared" si="99"/>
        <v>9960.7200000000012</v>
      </c>
      <c r="H124" s="107">
        <f t="shared" si="100"/>
        <v>4760</v>
      </c>
      <c r="I124" s="106">
        <f t="shared" si="101"/>
        <v>20521.920000000002</v>
      </c>
      <c r="J124" s="113">
        <f t="shared" si="102"/>
        <v>11047.520000000002</v>
      </c>
      <c r="K124" s="107">
        <f t="shared" si="103"/>
        <v>9474.4</v>
      </c>
      <c r="M124" s="109" t="s">
        <v>123</v>
      </c>
      <c r="N124" s="106">
        <f t="shared" si="104"/>
        <v>9163.7440000000006</v>
      </c>
      <c r="O124" s="113">
        <f t="shared" si="105"/>
        <v>7123.7440000000006</v>
      </c>
      <c r="P124" s="107">
        <f t="shared" si="106"/>
        <v>2040</v>
      </c>
      <c r="Q124" s="106">
        <f t="shared" si="107"/>
        <v>12728.576000000001</v>
      </c>
      <c r="R124" s="113">
        <f t="shared" si="108"/>
        <v>7968.5760000000018</v>
      </c>
      <c r="S124" s="107">
        <f t="shared" si="109"/>
        <v>4760</v>
      </c>
      <c r="T124" s="106">
        <f t="shared" si="110"/>
        <v>18312.416000000001</v>
      </c>
      <c r="U124" s="113">
        <f t="shared" si="111"/>
        <v>8838.0160000000014</v>
      </c>
      <c r="V124" s="107">
        <f t="shared" si="112"/>
        <v>9474.4</v>
      </c>
    </row>
    <row r="125" spans="2:22">
      <c r="B125" s="109" t="s">
        <v>124</v>
      </c>
      <c r="C125" s="106">
        <f t="shared" si="95"/>
        <v>13912.599999999999</v>
      </c>
      <c r="D125" s="113">
        <f t="shared" si="96"/>
        <v>11872.599999999999</v>
      </c>
      <c r="E125" s="107">
        <f t="shared" si="97"/>
        <v>2040</v>
      </c>
      <c r="F125" s="106">
        <f t="shared" si="98"/>
        <v>18040.520000000004</v>
      </c>
      <c r="G125" s="113">
        <f t="shared" si="99"/>
        <v>13280.520000000002</v>
      </c>
      <c r="H125" s="107">
        <f t="shared" si="100"/>
        <v>4760</v>
      </c>
      <c r="I125" s="106">
        <f t="shared" si="101"/>
        <v>24639.920000000002</v>
      </c>
      <c r="J125" s="113">
        <f t="shared" si="102"/>
        <v>14730.320000000002</v>
      </c>
      <c r="K125" s="107">
        <f t="shared" si="103"/>
        <v>9909.6</v>
      </c>
      <c r="M125" s="109" t="s">
        <v>124</v>
      </c>
      <c r="N125" s="106">
        <f t="shared" si="104"/>
        <v>11538.08</v>
      </c>
      <c r="O125" s="113">
        <f t="shared" si="105"/>
        <v>9498.08</v>
      </c>
      <c r="P125" s="107">
        <f t="shared" si="106"/>
        <v>2040</v>
      </c>
      <c r="Q125" s="106">
        <f t="shared" si="107"/>
        <v>15384.416000000003</v>
      </c>
      <c r="R125" s="113">
        <f t="shared" si="108"/>
        <v>10624.416000000003</v>
      </c>
      <c r="S125" s="107">
        <f t="shared" si="109"/>
        <v>4760</v>
      </c>
      <c r="T125" s="106">
        <f t="shared" si="110"/>
        <v>21693.856</v>
      </c>
      <c r="U125" s="113">
        <f t="shared" si="111"/>
        <v>11784.256000000001</v>
      </c>
      <c r="V125" s="107">
        <f t="shared" si="112"/>
        <v>9909.6</v>
      </c>
    </row>
    <row r="126" spans="2:22">
      <c r="B126" s="109" t="s">
        <v>125</v>
      </c>
      <c r="C126" s="106">
        <f t="shared" si="95"/>
        <v>18364.939999999999</v>
      </c>
      <c r="D126" s="113">
        <f t="shared" si="96"/>
        <v>16324.939999999999</v>
      </c>
      <c r="E126" s="107">
        <f t="shared" si="97"/>
        <v>2040</v>
      </c>
      <c r="F126" s="106">
        <f t="shared" si="98"/>
        <v>23020.880000000001</v>
      </c>
      <c r="G126" s="113">
        <f t="shared" si="99"/>
        <v>18260.88</v>
      </c>
      <c r="H126" s="107">
        <f t="shared" si="100"/>
        <v>4760</v>
      </c>
      <c r="I126" s="106">
        <f t="shared" si="101"/>
        <v>30163.240000000005</v>
      </c>
      <c r="J126" s="113">
        <f t="shared" si="102"/>
        <v>20253.640000000003</v>
      </c>
      <c r="K126" s="107">
        <f t="shared" si="103"/>
        <v>9909.6</v>
      </c>
      <c r="M126" s="109" t="s">
        <v>125</v>
      </c>
      <c r="N126" s="106">
        <f t="shared" si="104"/>
        <v>15099.952000000001</v>
      </c>
      <c r="O126" s="113">
        <f t="shared" si="105"/>
        <v>13059.952000000001</v>
      </c>
      <c r="P126" s="107">
        <f t="shared" si="106"/>
        <v>2040</v>
      </c>
      <c r="Q126" s="106">
        <f t="shared" si="107"/>
        <v>19368.703999999998</v>
      </c>
      <c r="R126" s="113">
        <f t="shared" si="108"/>
        <v>14608.704</v>
      </c>
      <c r="S126" s="107">
        <f t="shared" si="109"/>
        <v>4760</v>
      </c>
      <c r="T126" s="106">
        <f t="shared" si="110"/>
        <v>26112.512000000002</v>
      </c>
      <c r="U126" s="113">
        <f t="shared" si="111"/>
        <v>16202.912000000004</v>
      </c>
      <c r="V126" s="107">
        <f t="shared" si="112"/>
        <v>9909.6</v>
      </c>
    </row>
  </sheetData>
  <mergeCells count="116">
    <mergeCell ref="C111:E111"/>
    <mergeCell ref="F111:H111"/>
    <mergeCell ref="I111:K111"/>
    <mergeCell ref="N111:P111"/>
    <mergeCell ref="Q111:S111"/>
    <mergeCell ref="T111:V111"/>
    <mergeCell ref="C110:E110"/>
    <mergeCell ref="F110:H110"/>
    <mergeCell ref="I110:K110"/>
    <mergeCell ref="N110:P110"/>
    <mergeCell ref="Q110:S110"/>
    <mergeCell ref="T110:V110"/>
    <mergeCell ref="C108:E108"/>
    <mergeCell ref="F108:H108"/>
    <mergeCell ref="I108:K108"/>
    <mergeCell ref="N108:P108"/>
    <mergeCell ref="Q108:S108"/>
    <mergeCell ref="T108:V108"/>
    <mergeCell ref="C90:E90"/>
    <mergeCell ref="F90:H90"/>
    <mergeCell ref="I90:K90"/>
    <mergeCell ref="N90:P90"/>
    <mergeCell ref="Q90:S90"/>
    <mergeCell ref="T90:V90"/>
    <mergeCell ref="C89:E89"/>
    <mergeCell ref="F89:H89"/>
    <mergeCell ref="I89:K89"/>
    <mergeCell ref="N89:P89"/>
    <mergeCell ref="Q89:S89"/>
    <mergeCell ref="T89:V89"/>
    <mergeCell ref="C87:E87"/>
    <mergeCell ref="F87:H87"/>
    <mergeCell ref="I87:K87"/>
    <mergeCell ref="N87:P87"/>
    <mergeCell ref="Q87:S87"/>
    <mergeCell ref="T87:V87"/>
    <mergeCell ref="C69:E69"/>
    <mergeCell ref="F69:H69"/>
    <mergeCell ref="I69:K69"/>
    <mergeCell ref="N69:P69"/>
    <mergeCell ref="Q69:S69"/>
    <mergeCell ref="T69:V69"/>
    <mergeCell ref="C68:E68"/>
    <mergeCell ref="F68:H68"/>
    <mergeCell ref="I68:K68"/>
    <mergeCell ref="N68:P68"/>
    <mergeCell ref="Q68:S68"/>
    <mergeCell ref="T68:V68"/>
    <mergeCell ref="C66:E66"/>
    <mergeCell ref="F66:H66"/>
    <mergeCell ref="I66:K66"/>
    <mergeCell ref="N66:P66"/>
    <mergeCell ref="Q66:S66"/>
    <mergeCell ref="T66:V66"/>
    <mergeCell ref="C48:E48"/>
    <mergeCell ref="F48:H48"/>
    <mergeCell ref="I48:K48"/>
    <mergeCell ref="N48:P48"/>
    <mergeCell ref="Q48:S48"/>
    <mergeCell ref="T48:V48"/>
    <mergeCell ref="C47:E47"/>
    <mergeCell ref="F47:H47"/>
    <mergeCell ref="I47:K47"/>
    <mergeCell ref="N47:P47"/>
    <mergeCell ref="Q47:S47"/>
    <mergeCell ref="T47:V47"/>
    <mergeCell ref="C45:E45"/>
    <mergeCell ref="F45:H45"/>
    <mergeCell ref="I45:K45"/>
    <mergeCell ref="N45:P45"/>
    <mergeCell ref="Q45:S45"/>
    <mergeCell ref="T45:V45"/>
    <mergeCell ref="C27:E27"/>
    <mergeCell ref="F27:H27"/>
    <mergeCell ref="I27:K27"/>
    <mergeCell ref="N27:P27"/>
    <mergeCell ref="Q27:S27"/>
    <mergeCell ref="T27:V27"/>
    <mergeCell ref="C26:E26"/>
    <mergeCell ref="F26:H26"/>
    <mergeCell ref="I26:K26"/>
    <mergeCell ref="N26:P26"/>
    <mergeCell ref="Q26:S26"/>
    <mergeCell ref="T26:V26"/>
    <mergeCell ref="C24:E24"/>
    <mergeCell ref="F24:H24"/>
    <mergeCell ref="I24:K24"/>
    <mergeCell ref="N24:P24"/>
    <mergeCell ref="Q24:S24"/>
    <mergeCell ref="T24:V24"/>
    <mergeCell ref="C6:E6"/>
    <mergeCell ref="F6:H6"/>
    <mergeCell ref="I6:K6"/>
    <mergeCell ref="N6:P6"/>
    <mergeCell ref="Q6:S6"/>
    <mergeCell ref="T6:V6"/>
    <mergeCell ref="C2:K2"/>
    <mergeCell ref="N2:V2"/>
    <mergeCell ref="C3:E3"/>
    <mergeCell ref="F3:H3"/>
    <mergeCell ref="I3:K3"/>
    <mergeCell ref="N3:P3"/>
    <mergeCell ref="Q3:S3"/>
    <mergeCell ref="T3:V3"/>
    <mergeCell ref="C5:E5"/>
    <mergeCell ref="F5:H5"/>
    <mergeCell ref="I5:K5"/>
    <mergeCell ref="N5:P5"/>
    <mergeCell ref="Q5:S5"/>
    <mergeCell ref="T5:V5"/>
    <mergeCell ref="C4:E4"/>
    <mergeCell ref="F4:H4"/>
    <mergeCell ref="I4:K4"/>
    <mergeCell ref="N4:P4"/>
    <mergeCell ref="Q4:S4"/>
    <mergeCell ref="T4:V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947ECB4A05AAB44851C5854B969ABBC" ma:contentTypeVersion="5" ma:contentTypeDescription="Create a new document." ma:contentTypeScope="" ma:versionID="17bab1ba108f106ed2783f2fed57c5a9">
  <xsd:schema xmlns:xsd="http://www.w3.org/2001/XMLSchema" xmlns:xs="http://www.w3.org/2001/XMLSchema" xmlns:p="http://schemas.microsoft.com/office/2006/metadata/properties" xmlns:ns3="b62f37c0-d844-46a4-a6d6-bff7f46cbe81" targetNamespace="http://schemas.microsoft.com/office/2006/metadata/properties" ma:root="true" ma:fieldsID="b8bf230ec0fd71a2b1110dc3ef2c6c3d" ns3:_="">
    <xsd:import namespace="b62f37c0-d844-46a4-a6d6-bff7f46cbe81"/>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2f37c0-d844-46a4-a6d6-bff7f46cbe81"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activity" ma:index="12"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b62f37c0-d844-46a4-a6d6-bff7f46cbe81" xsi:nil="true"/>
  </documentManagement>
</p:properties>
</file>

<file path=customXml/itemProps1.xml><?xml version="1.0" encoding="utf-8"?>
<ds:datastoreItem xmlns:ds="http://schemas.openxmlformats.org/officeDocument/2006/customXml" ds:itemID="{346B6E65-3679-4B1A-B770-8A2C658684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2f37c0-d844-46a4-a6d6-bff7f46cbe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7131B3-E3D4-4152-A857-630D074877C5}">
  <ds:schemaRefs>
    <ds:schemaRef ds:uri="http://schemas.microsoft.com/sharepoint/v3/contenttype/forms"/>
  </ds:schemaRefs>
</ds:datastoreItem>
</file>

<file path=customXml/itemProps3.xml><?xml version="1.0" encoding="utf-8"?>
<ds:datastoreItem xmlns:ds="http://schemas.openxmlformats.org/officeDocument/2006/customXml" ds:itemID="{C2CF498E-D633-4A0B-8316-25B1AB2A315D}">
  <ds:schemaRefs>
    <ds:schemaRef ds:uri="http://schemas.microsoft.com/office/2006/documentManagement/types"/>
    <ds:schemaRef ds:uri="http://schemas.microsoft.com/office/2006/metadata/properties"/>
    <ds:schemaRef ds:uri="http://www.w3.org/XML/1998/namespace"/>
    <ds:schemaRef ds:uri="http://purl.org/dc/elements/1.1/"/>
    <ds:schemaRef ds:uri="http://purl.org/dc/terms/"/>
    <ds:schemaRef ds:uri="http://purl.org/dc/dcmitype/"/>
    <ds:schemaRef ds:uri="http://schemas.microsoft.com/office/infopath/2007/PartnerControls"/>
    <ds:schemaRef ds:uri="http://schemas.openxmlformats.org/package/2006/metadata/core-properties"/>
    <ds:schemaRef ds:uri="b62f37c0-d844-46a4-a6d6-bff7f46cbe8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115</vt:i4>
      </vt:variant>
    </vt:vector>
  </HeadingPairs>
  <TitlesOfParts>
    <vt:vector size="127" baseType="lpstr">
      <vt:lpstr>Guideline</vt:lpstr>
      <vt:lpstr>Print</vt:lpstr>
      <vt:lpstr>Quotation (Family)</vt:lpstr>
      <vt:lpstr>Quotation (Age-band)</vt:lpstr>
      <vt:lpstr>UScover</vt:lpstr>
      <vt:lpstr>Zone1</vt:lpstr>
      <vt:lpstr>Zone2</vt:lpstr>
      <vt:lpstr>Zone3</vt:lpstr>
      <vt:lpstr>Zone4</vt:lpstr>
      <vt:lpstr>Premium</vt:lpstr>
      <vt:lpstr>Selected Plan</vt:lpstr>
      <vt:lpstr>Countries &amp; Age-band</vt:lpstr>
      <vt:lpstr>APAC_HCC</vt:lpstr>
      <vt:lpstr>Complete</vt:lpstr>
      <vt:lpstr>Core</vt:lpstr>
      <vt:lpstr>Core_wOP</vt:lpstr>
      <vt:lpstr>DentalNotAvailable</vt:lpstr>
      <vt:lpstr>DentalOptions</vt:lpstr>
      <vt:lpstr>DTVS</vt:lpstr>
      <vt:lpstr>HCNotAvailable</vt:lpstr>
      <vt:lpstr>HCOptions</vt:lpstr>
      <vt:lpstr>HKSG_HCC</vt:lpstr>
      <vt:lpstr>Maternity</vt:lpstr>
      <vt:lpstr>MatNotAvailable</vt:lpstr>
      <vt:lpstr>MatOptions</vt:lpstr>
      <vt:lpstr>Guideline!Print_Area</vt:lpstr>
      <vt:lpstr>Print!Print_Area</vt:lpstr>
      <vt:lpstr>'Quotation (Family)'!Print_Area</vt:lpstr>
      <vt:lpstr>Pulse</vt:lpstr>
      <vt:lpstr>SPR_Discount</vt:lpstr>
      <vt:lpstr>SPRNotAvailable</vt:lpstr>
      <vt:lpstr>SPROptions</vt:lpstr>
      <vt:lpstr>UScover</vt:lpstr>
      <vt:lpstr>UScover_HC</vt:lpstr>
      <vt:lpstr>UScover_PR_Ded1000_woHC</vt:lpstr>
      <vt:lpstr>UScover_PR_Ded10000_woHC</vt:lpstr>
      <vt:lpstr>UScover_PR_Ded2500_woHC</vt:lpstr>
      <vt:lpstr>UScover_PR_Ded5000_woHC</vt:lpstr>
      <vt:lpstr>UScover_PR_Ded7500_woHC</vt:lpstr>
      <vt:lpstr>UScover_PR_DedNil_woHC</vt:lpstr>
      <vt:lpstr>UScover_SPR_Ded1000_woHC</vt:lpstr>
      <vt:lpstr>UScover_SPR_Ded10000_woHC</vt:lpstr>
      <vt:lpstr>UScover_SPR_Ded2500_woHC</vt:lpstr>
      <vt:lpstr>UScover_SPR_Ded5000_woHC</vt:lpstr>
      <vt:lpstr>UScover_SPR_Ded7500_woHC</vt:lpstr>
      <vt:lpstr>UScover_SPR_DedNil_woHC</vt:lpstr>
      <vt:lpstr>VisionNotAvailable</vt:lpstr>
      <vt:lpstr>VisionOptions</vt:lpstr>
      <vt:lpstr>Zone1</vt:lpstr>
      <vt:lpstr>Zone1_HC</vt:lpstr>
      <vt:lpstr>Zone1_PR_Ded1000_wHC</vt:lpstr>
      <vt:lpstr>Zone1_PR_Ded1000_woHC</vt:lpstr>
      <vt:lpstr>Zone1_PR_Ded10000_wHC</vt:lpstr>
      <vt:lpstr>Zone1_PR_Ded10000_woHC</vt:lpstr>
      <vt:lpstr>Zone1_PR_Ded2500_wHC</vt:lpstr>
      <vt:lpstr>Zone1_PR_Ded2500_woHC</vt:lpstr>
      <vt:lpstr>Zone1_PR_Ded5000_wHC</vt:lpstr>
      <vt:lpstr>Zone1_PR_Ded5000_woHC</vt:lpstr>
      <vt:lpstr>Zone1_PR_Ded7500_wHC</vt:lpstr>
      <vt:lpstr>Zone1_PR_Ded7500_woHC</vt:lpstr>
      <vt:lpstr>Zone1_PR_DedNil_wHC</vt:lpstr>
      <vt:lpstr>Zone1_PR_DedNil_woHC</vt:lpstr>
      <vt:lpstr>Zone1_SPR_Ded1000_wHC</vt:lpstr>
      <vt:lpstr>Zone1_SPR_Ded1000_woHC</vt:lpstr>
      <vt:lpstr>Zone1_SPR_Ded10000_wHC</vt:lpstr>
      <vt:lpstr>Zone1_SPR_Ded10000_woHC</vt:lpstr>
      <vt:lpstr>Zone1_SPR_Ded2500_wHC</vt:lpstr>
      <vt:lpstr>Zone1_SPR_Ded2500_woHC</vt:lpstr>
      <vt:lpstr>Zone1_SPR_Ded5000_wHC</vt:lpstr>
      <vt:lpstr>Zone1_SPR_Ded5000_woHC</vt:lpstr>
      <vt:lpstr>Zone1_SPR_Ded7500_wHC</vt:lpstr>
      <vt:lpstr>Zone1_SPR_Ded7500_woHC</vt:lpstr>
      <vt:lpstr>Zone1_SPR_DedNil_wHC</vt:lpstr>
      <vt:lpstr>Zone1_SPR_DedNil_woHC</vt:lpstr>
      <vt:lpstr>Zone2</vt:lpstr>
      <vt:lpstr>Zone2_HC</vt:lpstr>
      <vt:lpstr>Zone2_PR_Ded1000_wHC</vt:lpstr>
      <vt:lpstr>Zone2_PR_Ded1000_woHC</vt:lpstr>
      <vt:lpstr>Zone2_PR_Ded10000_wHC</vt:lpstr>
      <vt:lpstr>Zone2_PR_Ded10000_woHC</vt:lpstr>
      <vt:lpstr>Zone2_PR_Ded2500_wHC</vt:lpstr>
      <vt:lpstr>Zone2_PR_Ded2500_woHC</vt:lpstr>
      <vt:lpstr>Zone2_PR_Ded5000_wHC</vt:lpstr>
      <vt:lpstr>Zone2_PR_Ded5000_woHC</vt:lpstr>
      <vt:lpstr>Zone2_PR_Ded7500_wHC</vt:lpstr>
      <vt:lpstr>Zone2_PR_Ded7500_woHC</vt:lpstr>
      <vt:lpstr>Zone2_PR_DedNil_wHC</vt:lpstr>
      <vt:lpstr>Zone2_PR_DedNil_woHC</vt:lpstr>
      <vt:lpstr>Zone2_SPR_Ded1000_wHC</vt:lpstr>
      <vt:lpstr>Zone2_SPR_Ded1000_woHC</vt:lpstr>
      <vt:lpstr>Zone2_SPR_Ded10000_wHC</vt:lpstr>
      <vt:lpstr>Zone2_SPR_Ded10000_woHC</vt:lpstr>
      <vt:lpstr>Zone2_SPR_Ded2500_wHC</vt:lpstr>
      <vt:lpstr>Zone2_SPR_Ded2500_woHC</vt:lpstr>
      <vt:lpstr>Zone2_SPR_Ded5000_wHC</vt:lpstr>
      <vt:lpstr>Zone2_SPR_Ded5000_woHC</vt:lpstr>
      <vt:lpstr>Zone2_SPR_Ded7500_wHC</vt:lpstr>
      <vt:lpstr>Zone2_SPR_Ded7500_woHC</vt:lpstr>
      <vt:lpstr>Zone2_SPR_DedNil_wHC</vt:lpstr>
      <vt:lpstr>Zone2_SPR_DedNil_woHC</vt:lpstr>
      <vt:lpstr>Zone3</vt:lpstr>
      <vt:lpstr>Zone3_HC</vt:lpstr>
      <vt:lpstr>Zone3_PR_Ded1000_woHC</vt:lpstr>
      <vt:lpstr>Zone3_PR_Ded10000_woHC</vt:lpstr>
      <vt:lpstr>Zone3_PR_Ded2500_woHC</vt:lpstr>
      <vt:lpstr>Zone3_PR_Ded5000_woHC</vt:lpstr>
      <vt:lpstr>Zone3_PR_Ded7500_woHC</vt:lpstr>
      <vt:lpstr>Zone3_PR_DedNil_woHC</vt:lpstr>
      <vt:lpstr>Zone3_SPR_Ded1000_woHC</vt:lpstr>
      <vt:lpstr>Zone3_SPR_Ded10000_woHC</vt:lpstr>
      <vt:lpstr>Zone3_SPR_Ded2500_woHC</vt:lpstr>
      <vt:lpstr>Zone3_SPR_Ded5000_woHC</vt:lpstr>
      <vt:lpstr>Zone3_SPR_Ded7500_woHC</vt:lpstr>
      <vt:lpstr>Zone3_SPR_DedNil_woHC</vt:lpstr>
      <vt:lpstr>Zone4</vt:lpstr>
      <vt:lpstr>Zone4_PR_Ded1000_woHC</vt:lpstr>
      <vt:lpstr>Zone4_PR_Ded10000_woHC</vt:lpstr>
      <vt:lpstr>Zone4_PR_Ded2500_woHC</vt:lpstr>
      <vt:lpstr>Zone4_PR_Ded5000_woHC</vt:lpstr>
      <vt:lpstr>Zone4_PR_Ded7500_woHC</vt:lpstr>
      <vt:lpstr>Zone4_PR_DedNil_woHC</vt:lpstr>
      <vt:lpstr>Zone4_SPR_Ded1000_woHC</vt:lpstr>
      <vt:lpstr>Zone4_SPR_Ded10000_woHC</vt:lpstr>
      <vt:lpstr>Zone4_SPR_Ded2500_woHC</vt:lpstr>
      <vt:lpstr>Zone4_SPR_Ded5000_woHC</vt:lpstr>
      <vt:lpstr>Zone4_SPR_Ded7500_woHC</vt:lpstr>
      <vt:lpstr>Zone4_SPR_DedNil_woHC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Trung Pham</dc:creator>
  <cp:keywords/>
  <dc:description/>
  <cp:lastModifiedBy>Iris Sin (IALHK)</cp:lastModifiedBy>
  <cp:revision/>
  <cp:lastPrinted>2026-07-07T06:32:17Z</cp:lastPrinted>
  <dcterms:created xsi:type="dcterms:W3CDTF">2023-01-01T02:02:32Z</dcterms:created>
  <dcterms:modified xsi:type="dcterms:W3CDTF">2026-07-08T09:08:47Z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0x010100E947ECB4A05AAB44851C5854B969ABBC</vt:lpwstr>
  </property>
</Properties>
</file>