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umaconnect.sharepoint.com/sites/Sales/Shared Documents/Product team (DONT DELETE OR MOVE)/LQTs/Draft LQT UY2026 (1 May 2026 Onwards)/"/>
    </mc:Choice>
  </mc:AlternateContent>
  <xr:revisionPtr revIDLastSave="45" documentId="8_{E718095C-F75A-4D56-B419-ADD1F2C0ABF1}" xr6:coauthVersionLast="47" xr6:coauthVersionMax="47" xr10:uidLastSave="{B824D01B-DA6F-4C04-9487-3D61F0884499}"/>
  <workbookProtection workbookAlgorithmName="SHA-512" workbookHashValue="Dyx9/CRsdmhj3upPcLEp7Nx/s5gcKR//gIdna7CqWC6gQrJlQV3xxCsKSiliFE8Fhj80x3c53+zoQYXUbK7www==" workbookSaltValue="M0xw93duyHvq+6XFGHOBPw==" workbookSpinCount="100000" lockStructure="1"/>
  <bookViews>
    <workbookView xWindow="-110" yWindow="-110" windowWidth="19420" windowHeight="11500" tabRatio="811" xr2:uid="{00000000-000D-0000-FFFF-FFFF00000000}"/>
  </bookViews>
  <sheets>
    <sheet name="Dashboard" sheetId="24" r:id="rId1"/>
    <sheet name="Calculator" sheetId="5" state="hidden" r:id="rId2"/>
    <sheet name="For BROKER" sheetId="35" r:id="rId3"/>
    <sheet name="Quote - 4 options" sheetId="6" r:id="rId4"/>
    <sheet name="Quote - 3 options" sheetId="31" r:id="rId5"/>
    <sheet name="Quote - 2 options" sheetId="32" r:id="rId6"/>
    <sheet name="Quote - 1 option" sheetId="33" r:id="rId7"/>
    <sheet name="TOB" sheetId="8" state="hidden" r:id="rId8"/>
    <sheet name="TOP" sheetId="2" state="hidden" r:id="rId9"/>
  </sheets>
  <definedNames>
    <definedName name="Addition">Dashboard!$H$77:$H$78</definedName>
    <definedName name="Annually">Dashboard!$J$77</definedName>
    <definedName name="Deletion">Dashboard!$H$77:$H$78</definedName>
    <definedName name="PC">#REF!</definedName>
    <definedName name="_xlnm.Print_Area" localSheetId="1">Calculator!$A$1:$AR$84</definedName>
    <definedName name="_xlnm.Print_Area" localSheetId="6">'Quote - 1 option'!$A$1:$G$186</definedName>
    <definedName name="_xlnm.Print_Area" localSheetId="5">'Quote - 2 options'!$A$1:$I$188</definedName>
    <definedName name="_xlnm.Print_Area" localSheetId="4">'Quote - 3 options'!$A$1:$K$187</definedName>
    <definedName name="_xlnm.Print_Area" localSheetId="3">'Quote - 4 options'!$A$1:$M$188</definedName>
    <definedName name="PS">#REF!</definedName>
    <definedName name="Quarterly">Dashboard!$J$80:$J$83</definedName>
    <definedName name="Semi_Annually">Dashboard!$J$78:$J$79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9" i="33" l="1"/>
  <c r="C159" i="32"/>
  <c r="C159" i="31"/>
  <c r="C161" i="6"/>
  <c r="I14" i="24" l="1"/>
  <c r="I13" i="24"/>
  <c r="I12" i="24"/>
  <c r="I11" i="24"/>
  <c r="I10" i="24"/>
  <c r="I9" i="24"/>
  <c r="I8" i="24"/>
  <c r="I18" i="24"/>
  <c r="H18" i="24"/>
  <c r="G18" i="24"/>
  <c r="F18" i="24"/>
  <c r="L61" i="6" l="1"/>
  <c r="F13" i="35"/>
  <c r="C19" i="5"/>
  <c r="C18" i="5"/>
  <c r="C17" i="5"/>
  <c r="C16" i="5"/>
  <c r="C22" i="5"/>
  <c r="D22" i="5" s="1"/>
  <c r="C21" i="5"/>
  <c r="N21" i="5" s="1"/>
  <c r="O21" i="5" s="1"/>
  <c r="C20" i="5"/>
  <c r="X20" i="5" s="1"/>
  <c r="A84" i="33"/>
  <c r="A83" i="33"/>
  <c r="A82" i="33"/>
  <c r="A77" i="33"/>
  <c r="A42" i="33"/>
  <c r="A41" i="33"/>
  <c r="A40" i="33"/>
  <c r="A39" i="33"/>
  <c r="A38" i="33"/>
  <c r="A37" i="33"/>
  <c r="A36" i="33"/>
  <c r="A35" i="33"/>
  <c r="A84" i="32"/>
  <c r="A83" i="32"/>
  <c r="A82" i="32"/>
  <c r="A77" i="32"/>
  <c r="A42" i="32"/>
  <c r="A41" i="32"/>
  <c r="A40" i="32"/>
  <c r="A39" i="32"/>
  <c r="A38" i="32"/>
  <c r="A37" i="32"/>
  <c r="A36" i="32"/>
  <c r="A35" i="32"/>
  <c r="A84" i="31"/>
  <c r="A83" i="31"/>
  <c r="A82" i="31"/>
  <c r="A77" i="31"/>
  <c r="A42" i="31"/>
  <c r="A41" i="31"/>
  <c r="A40" i="31"/>
  <c r="A39" i="31"/>
  <c r="A38" i="31"/>
  <c r="A37" i="31"/>
  <c r="A36" i="31"/>
  <c r="A35" i="31"/>
  <c r="A84" i="6"/>
  <c r="A83" i="6"/>
  <c r="A82" i="6"/>
  <c r="A77" i="6"/>
  <c r="A42" i="6"/>
  <c r="A41" i="6"/>
  <c r="A40" i="6"/>
  <c r="A39" i="6"/>
  <c r="A38" i="6"/>
  <c r="A37" i="6"/>
  <c r="A36" i="6"/>
  <c r="A35" i="6"/>
  <c r="C6" i="5"/>
  <c r="F10" i="33" s="1"/>
  <c r="BB86" i="5"/>
  <c r="BB85" i="5"/>
  <c r="BB84" i="5"/>
  <c r="BB83" i="5"/>
  <c r="BB82" i="5"/>
  <c r="BB81" i="5"/>
  <c r="BB80" i="5"/>
  <c r="BB79" i="5"/>
  <c r="BB78" i="5"/>
  <c r="BB77" i="5"/>
  <c r="BB76" i="5"/>
  <c r="BB75" i="5"/>
  <c r="BB74" i="5"/>
  <c r="BB73" i="5"/>
  <c r="BB72" i="5"/>
  <c r="BB71" i="5"/>
  <c r="BB70" i="5"/>
  <c r="BB69" i="5"/>
  <c r="BB68" i="5"/>
  <c r="BB67" i="5"/>
  <c r="BB66" i="5"/>
  <c r="BB65" i="5"/>
  <c r="BB64" i="5"/>
  <c r="BB63" i="5"/>
  <c r="BB62" i="5"/>
  <c r="BB61" i="5"/>
  <c r="BB60" i="5"/>
  <c r="BB59" i="5"/>
  <c r="BB58" i="5"/>
  <c r="BB57" i="5"/>
  <c r="BB56" i="5"/>
  <c r="BB55" i="5"/>
  <c r="BB54" i="5"/>
  <c r="BB53" i="5"/>
  <c r="BB52" i="5"/>
  <c r="BB51" i="5"/>
  <c r="BB50" i="5"/>
  <c r="BB49" i="5"/>
  <c r="BB48" i="5"/>
  <c r="BB47" i="5"/>
  <c r="BB46" i="5"/>
  <c r="BB45" i="5"/>
  <c r="BB44" i="5"/>
  <c r="BB43" i="5"/>
  <c r="BB42" i="5"/>
  <c r="BB41" i="5"/>
  <c r="BB40" i="5"/>
  <c r="BB39" i="5"/>
  <c r="BB38" i="5"/>
  <c r="BB37" i="5"/>
  <c r="BB36" i="5"/>
  <c r="BB35" i="5"/>
  <c r="BB34" i="5"/>
  <c r="BB33" i="5"/>
  <c r="BB32" i="5"/>
  <c r="BB31" i="5"/>
  <c r="BB30" i="5"/>
  <c r="BB29" i="5"/>
  <c r="BB28" i="5"/>
  <c r="BB27" i="5"/>
  <c r="BB26" i="5"/>
  <c r="BB25" i="5"/>
  <c r="BB24" i="5"/>
  <c r="BB23" i="5"/>
  <c r="BB22" i="5"/>
  <c r="BB21" i="5"/>
  <c r="BB20" i="5"/>
  <c r="BB19" i="5"/>
  <c r="BB18" i="5"/>
  <c r="BB17" i="5"/>
  <c r="BB16" i="5"/>
  <c r="BB15" i="5"/>
  <c r="BB14" i="5"/>
  <c r="BB13" i="5"/>
  <c r="BB12" i="5"/>
  <c r="BB11" i="5"/>
  <c r="BB10" i="5"/>
  <c r="BB9" i="5"/>
  <c r="BB8" i="5"/>
  <c r="BB7" i="5"/>
  <c r="BB6" i="5"/>
  <c r="BB5" i="5"/>
  <c r="BB4" i="5"/>
  <c r="A157" i="33"/>
  <c r="A157" i="32"/>
  <c r="A157" i="31"/>
  <c r="A159" i="6"/>
  <c r="A156" i="33"/>
  <c r="A156" i="32"/>
  <c r="A156" i="31"/>
  <c r="A158" i="6"/>
  <c r="A155" i="33"/>
  <c r="A155" i="32"/>
  <c r="A155" i="31"/>
  <c r="A157" i="6"/>
  <c r="F158" i="31"/>
  <c r="H158" i="31"/>
  <c r="J158" i="31"/>
  <c r="L9" i="24"/>
  <c r="L10" i="24"/>
  <c r="L11" i="24"/>
  <c r="L12" i="24"/>
  <c r="L13" i="24"/>
  <c r="L14" i="24"/>
  <c r="L8" i="24"/>
  <c r="K9" i="24"/>
  <c r="K10" i="24"/>
  <c r="K11" i="24"/>
  <c r="K12" i="24"/>
  <c r="K13" i="24"/>
  <c r="K14" i="24"/>
  <c r="K8" i="24"/>
  <c r="L20" i="24"/>
  <c r="E57" i="24" s="1"/>
  <c r="AJ96" i="5"/>
  <c r="Z96" i="5"/>
  <c r="P96" i="5"/>
  <c r="D96" i="5"/>
  <c r="N7" i="24"/>
  <c r="O7" i="24"/>
  <c r="P7" i="24"/>
  <c r="K93" i="5"/>
  <c r="M7" i="24"/>
  <c r="E18" i="35"/>
  <c r="D20" i="35" s="1"/>
  <c r="D21" i="35" s="1"/>
  <c r="H17" i="35"/>
  <c r="G17" i="35"/>
  <c r="F17" i="35"/>
  <c r="E17" i="35"/>
  <c r="H16" i="35"/>
  <c r="G16" i="35"/>
  <c r="F16" i="35"/>
  <c r="E16" i="35"/>
  <c r="H15" i="35"/>
  <c r="G15" i="35"/>
  <c r="F15" i="35"/>
  <c r="E15" i="35"/>
  <c r="H14" i="35"/>
  <c r="G14" i="35"/>
  <c r="F14" i="35"/>
  <c r="E14" i="35"/>
  <c r="G10" i="35"/>
  <c r="F10" i="35"/>
  <c r="E10" i="35"/>
  <c r="D10" i="35"/>
  <c r="C10" i="35"/>
  <c r="G9" i="35"/>
  <c r="F9" i="35"/>
  <c r="E9" i="35"/>
  <c r="D9" i="35"/>
  <c r="C9" i="35"/>
  <c r="G8" i="35"/>
  <c r="F8" i="35"/>
  <c r="E8" i="35"/>
  <c r="D8" i="35"/>
  <c r="C8" i="35"/>
  <c r="G7" i="35"/>
  <c r="F7" i="35"/>
  <c r="E7" i="35"/>
  <c r="D7" i="35"/>
  <c r="C7" i="35"/>
  <c r="G6" i="35"/>
  <c r="F6" i="35"/>
  <c r="E6" i="35"/>
  <c r="D6" i="35"/>
  <c r="C6" i="35"/>
  <c r="G5" i="35"/>
  <c r="F5" i="35"/>
  <c r="E5" i="35"/>
  <c r="D5" i="35"/>
  <c r="C5" i="35"/>
  <c r="G4" i="35"/>
  <c r="F4" i="35"/>
  <c r="E4" i="35"/>
  <c r="D4" i="35"/>
  <c r="C4" i="35"/>
  <c r="H8" i="35"/>
  <c r="H9" i="35"/>
  <c r="H10" i="35"/>
  <c r="A164" i="6"/>
  <c r="A162" i="31"/>
  <c r="A162" i="32"/>
  <c r="A162" i="33"/>
  <c r="A57" i="6"/>
  <c r="A112" i="6"/>
  <c r="A110" i="31"/>
  <c r="A57" i="31"/>
  <c r="A110" i="32"/>
  <c r="A57" i="32"/>
  <c r="A110" i="33"/>
  <c r="A57" i="33"/>
  <c r="AP91" i="5"/>
  <c r="L156" i="6" s="1"/>
  <c r="AF91" i="5"/>
  <c r="J154" i="31" s="1"/>
  <c r="V91" i="5"/>
  <c r="H156" i="6" s="1"/>
  <c r="L91" i="5"/>
  <c r="F154" i="31" s="1"/>
  <c r="L99" i="5"/>
  <c r="AF99" i="5" s="1"/>
  <c r="C9" i="5"/>
  <c r="BJ34" i="5" s="1"/>
  <c r="C7" i="5"/>
  <c r="A160" i="6"/>
  <c r="A158" i="31"/>
  <c r="A158" i="32"/>
  <c r="A158" i="33"/>
  <c r="E151" i="31"/>
  <c r="B151" i="31"/>
  <c r="A151" i="31"/>
  <c r="E150" i="31"/>
  <c r="B150" i="31"/>
  <c r="A150" i="31"/>
  <c r="E149" i="31"/>
  <c r="B149" i="31"/>
  <c r="A149" i="31"/>
  <c r="E148" i="31"/>
  <c r="B148" i="31"/>
  <c r="A148" i="31"/>
  <c r="E147" i="31"/>
  <c r="B147" i="31"/>
  <c r="A147" i="31"/>
  <c r="E146" i="31"/>
  <c r="B146" i="31"/>
  <c r="A146" i="31"/>
  <c r="E145" i="31"/>
  <c r="B145" i="31"/>
  <c r="A145" i="31"/>
  <c r="J143" i="31"/>
  <c r="H143" i="31"/>
  <c r="F143" i="31"/>
  <c r="J142" i="31"/>
  <c r="H142" i="31"/>
  <c r="F142" i="31"/>
  <c r="J141" i="31"/>
  <c r="H141" i="31"/>
  <c r="F141" i="31"/>
  <c r="A90" i="31"/>
  <c r="A89" i="31"/>
  <c r="A87" i="31"/>
  <c r="A86" i="31"/>
  <c r="A85" i="31"/>
  <c r="A81" i="31"/>
  <c r="A80" i="31"/>
  <c r="A79" i="31"/>
  <c r="A76" i="31"/>
  <c r="A75" i="31"/>
  <c r="A74" i="31"/>
  <c r="A73" i="31"/>
  <c r="A72" i="31"/>
  <c r="A71" i="31"/>
  <c r="A70" i="31"/>
  <c r="A69" i="31"/>
  <c r="A68" i="31"/>
  <c r="A67" i="31"/>
  <c r="J64" i="31"/>
  <c r="H64" i="31"/>
  <c r="F64" i="31"/>
  <c r="J63" i="31"/>
  <c r="H63" i="31"/>
  <c r="F63" i="31"/>
  <c r="J62" i="31"/>
  <c r="H62" i="31"/>
  <c r="F62" i="31"/>
  <c r="A53" i="31"/>
  <c r="A52" i="31"/>
  <c r="A51" i="31"/>
  <c r="A49" i="31"/>
  <c r="A47" i="31"/>
  <c r="A46" i="31"/>
  <c r="A44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J19" i="31"/>
  <c r="H19" i="31"/>
  <c r="F19" i="31"/>
  <c r="J18" i="31"/>
  <c r="H18" i="31"/>
  <c r="F18" i="31"/>
  <c r="J17" i="31"/>
  <c r="H17" i="31"/>
  <c r="F17" i="31"/>
  <c r="A2" i="31"/>
  <c r="A58" i="31" s="1"/>
  <c r="G13" i="35"/>
  <c r="E13" i="35"/>
  <c r="J61" i="31"/>
  <c r="J16" i="31"/>
  <c r="J140" i="31"/>
  <c r="H140" i="31"/>
  <c r="H16" i="31"/>
  <c r="H61" i="31"/>
  <c r="F140" i="31"/>
  <c r="F61" i="31"/>
  <c r="F16" i="31"/>
  <c r="AP104" i="5"/>
  <c r="F113" i="5" s="1"/>
  <c r="AF104" i="5"/>
  <c r="E113" i="5" s="1"/>
  <c r="V104" i="5"/>
  <c r="D113" i="5" s="1"/>
  <c r="F55" i="24"/>
  <c r="AH9" i="5"/>
  <c r="BJ52" i="5" s="1"/>
  <c r="AH7" i="5"/>
  <c r="AH6" i="5"/>
  <c r="BJ51" i="5" s="1"/>
  <c r="X9" i="5"/>
  <c r="BJ46" i="5" s="1"/>
  <c r="X7" i="5"/>
  <c r="X6" i="5"/>
  <c r="BJ45" i="5" s="1"/>
  <c r="N9" i="5"/>
  <c r="BJ40" i="5" s="1"/>
  <c r="N7" i="5"/>
  <c r="N6" i="5"/>
  <c r="H10" i="31" s="1"/>
  <c r="A2" i="33"/>
  <c r="A111" i="33" s="1"/>
  <c r="A2" i="32"/>
  <c r="A111" i="32" s="1"/>
  <c r="A2" i="6"/>
  <c r="A58" i="6" s="1"/>
  <c r="F143" i="6"/>
  <c r="H143" i="6"/>
  <c r="J143" i="6"/>
  <c r="L143" i="6"/>
  <c r="F61" i="33"/>
  <c r="F16" i="6"/>
  <c r="J61" i="6"/>
  <c r="H142" i="6"/>
  <c r="F140" i="32"/>
  <c r="F16" i="32"/>
  <c r="J16" i="6"/>
  <c r="H61" i="6"/>
  <c r="F142" i="6"/>
  <c r="F140" i="33"/>
  <c r="J142" i="6"/>
  <c r="F16" i="33"/>
  <c r="F61" i="6"/>
  <c r="F61" i="32"/>
  <c r="L16" i="6"/>
  <c r="L142" i="6"/>
  <c r="E160" i="33"/>
  <c r="E151" i="33"/>
  <c r="B151" i="33"/>
  <c r="A151" i="33"/>
  <c r="E150" i="33"/>
  <c r="B150" i="33"/>
  <c r="A150" i="33"/>
  <c r="E149" i="33"/>
  <c r="B149" i="33"/>
  <c r="A149" i="33"/>
  <c r="E148" i="33"/>
  <c r="B148" i="33"/>
  <c r="A148" i="33"/>
  <c r="E147" i="33"/>
  <c r="B147" i="33"/>
  <c r="A147" i="33"/>
  <c r="E146" i="33"/>
  <c r="B146" i="33"/>
  <c r="A146" i="33"/>
  <c r="E145" i="33"/>
  <c r="B145" i="33"/>
  <c r="A145" i="33"/>
  <c r="F143" i="33"/>
  <c r="F142" i="33"/>
  <c r="F141" i="33"/>
  <c r="A90" i="33"/>
  <c r="A89" i="33"/>
  <c r="A87" i="33"/>
  <c r="A86" i="33"/>
  <c r="A85" i="33"/>
  <c r="A81" i="33"/>
  <c r="A80" i="33"/>
  <c r="A79" i="33"/>
  <c r="A76" i="33"/>
  <c r="A75" i="33"/>
  <c r="A74" i="33"/>
  <c r="A73" i="33"/>
  <c r="A72" i="33"/>
  <c r="A71" i="33"/>
  <c r="A70" i="33"/>
  <c r="A69" i="33"/>
  <c r="A68" i="33"/>
  <c r="A67" i="33"/>
  <c r="F64" i="33"/>
  <c r="F63" i="33"/>
  <c r="F62" i="33"/>
  <c r="A53" i="33"/>
  <c r="A52" i="33"/>
  <c r="A51" i="33"/>
  <c r="A49" i="33"/>
  <c r="A47" i="33"/>
  <c r="A46" i="33"/>
  <c r="A44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F19" i="33"/>
  <c r="F18" i="33"/>
  <c r="F17" i="33"/>
  <c r="E160" i="32"/>
  <c r="E151" i="32"/>
  <c r="B151" i="32"/>
  <c r="A151" i="32"/>
  <c r="E150" i="32"/>
  <c r="B150" i="32"/>
  <c r="A150" i="32"/>
  <c r="E149" i="32"/>
  <c r="B149" i="32"/>
  <c r="A149" i="32"/>
  <c r="E148" i="32"/>
  <c r="B148" i="32"/>
  <c r="A148" i="32"/>
  <c r="E147" i="32"/>
  <c r="B147" i="32"/>
  <c r="A147" i="32"/>
  <c r="E146" i="32"/>
  <c r="B146" i="32"/>
  <c r="A146" i="32"/>
  <c r="E145" i="32"/>
  <c r="B145" i="32"/>
  <c r="A145" i="32"/>
  <c r="H143" i="32"/>
  <c r="F143" i="32"/>
  <c r="H142" i="32"/>
  <c r="F142" i="32"/>
  <c r="H141" i="32"/>
  <c r="F141" i="32"/>
  <c r="A90" i="32"/>
  <c r="A89" i="32"/>
  <c r="A87" i="32"/>
  <c r="A86" i="32"/>
  <c r="A85" i="32"/>
  <c r="A81" i="32"/>
  <c r="A80" i="32"/>
  <c r="A79" i="32"/>
  <c r="A76" i="32"/>
  <c r="A75" i="32"/>
  <c r="A74" i="32"/>
  <c r="A73" i="32"/>
  <c r="A72" i="32"/>
  <c r="A71" i="32"/>
  <c r="A70" i="32"/>
  <c r="A69" i="32"/>
  <c r="A68" i="32"/>
  <c r="A67" i="32"/>
  <c r="H64" i="32"/>
  <c r="F64" i="32"/>
  <c r="H63" i="32"/>
  <c r="F63" i="32"/>
  <c r="H62" i="32"/>
  <c r="F62" i="32"/>
  <c r="A53" i="32"/>
  <c r="A52" i="32"/>
  <c r="A51" i="32"/>
  <c r="A49" i="32"/>
  <c r="A47" i="32"/>
  <c r="A46" i="32"/>
  <c r="A44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H19" i="32"/>
  <c r="F19" i="32"/>
  <c r="H18" i="32"/>
  <c r="F18" i="32"/>
  <c r="H17" i="32"/>
  <c r="F17" i="32"/>
  <c r="F18" i="6"/>
  <c r="H18" i="6"/>
  <c r="J18" i="6"/>
  <c r="L18" i="6"/>
  <c r="F19" i="6"/>
  <c r="H19" i="6"/>
  <c r="J19" i="6"/>
  <c r="L19" i="6"/>
  <c r="L17" i="6"/>
  <c r="J17" i="6"/>
  <c r="H17" i="6"/>
  <c r="F17" i="6"/>
  <c r="F63" i="6"/>
  <c r="H63" i="6"/>
  <c r="J63" i="6"/>
  <c r="L63" i="6"/>
  <c r="F64" i="6"/>
  <c r="H64" i="6"/>
  <c r="J64" i="6"/>
  <c r="L64" i="6"/>
  <c r="L62" i="6"/>
  <c r="J62" i="6"/>
  <c r="H62" i="6"/>
  <c r="F62" i="6"/>
  <c r="L144" i="6"/>
  <c r="L145" i="6"/>
  <c r="J144" i="6"/>
  <c r="J145" i="6"/>
  <c r="H144" i="6"/>
  <c r="H145" i="6"/>
  <c r="F144" i="6"/>
  <c r="F145" i="6"/>
  <c r="B115" i="5"/>
  <c r="F58" i="24"/>
  <c r="B148" i="6"/>
  <c r="B149" i="6"/>
  <c r="B150" i="6"/>
  <c r="B151" i="6"/>
  <c r="B152" i="6"/>
  <c r="B153" i="6"/>
  <c r="B147" i="6"/>
  <c r="E148" i="6"/>
  <c r="E149" i="6"/>
  <c r="E150" i="6"/>
  <c r="E151" i="6"/>
  <c r="E152" i="6"/>
  <c r="E153" i="6"/>
  <c r="E147" i="6"/>
  <c r="A147" i="6"/>
  <c r="A148" i="6"/>
  <c r="A149" i="6"/>
  <c r="A150" i="6"/>
  <c r="A151" i="6"/>
  <c r="A152" i="6"/>
  <c r="A153" i="6"/>
  <c r="F54" i="24"/>
  <c r="F52" i="24"/>
  <c r="F53" i="24"/>
  <c r="F51" i="24"/>
  <c r="F50" i="24" s="1"/>
  <c r="AO17" i="5"/>
  <c r="AO18" i="5"/>
  <c r="AO19" i="5"/>
  <c r="AO20" i="5"/>
  <c r="AO21" i="5"/>
  <c r="AO22" i="5"/>
  <c r="AO16" i="5"/>
  <c r="AE17" i="5"/>
  <c r="AE18" i="5"/>
  <c r="AE19" i="5"/>
  <c r="AE20" i="5"/>
  <c r="AE21" i="5"/>
  <c r="AE22" i="5"/>
  <c r="AE16" i="5"/>
  <c r="U17" i="5"/>
  <c r="U18" i="5"/>
  <c r="U19" i="5"/>
  <c r="U20" i="5"/>
  <c r="U21" i="5"/>
  <c r="U22" i="5"/>
  <c r="U16" i="5"/>
  <c r="A89" i="6"/>
  <c r="A87" i="6"/>
  <c r="A86" i="6"/>
  <c r="A85" i="6"/>
  <c r="A49" i="6"/>
  <c r="A47" i="6"/>
  <c r="A46" i="6"/>
  <c r="A44" i="6"/>
  <c r="A22" i="6"/>
  <c r="A67" i="6"/>
  <c r="A68" i="6"/>
  <c r="A69" i="6"/>
  <c r="A70" i="6"/>
  <c r="A71" i="6"/>
  <c r="A72" i="6"/>
  <c r="A73" i="6"/>
  <c r="A74" i="6"/>
  <c r="A75" i="6"/>
  <c r="A76" i="6"/>
  <c r="A79" i="6"/>
  <c r="A80" i="6"/>
  <c r="A81" i="6"/>
  <c r="A90" i="6"/>
  <c r="A53" i="6"/>
  <c r="A51" i="6"/>
  <c r="A52" i="6"/>
  <c r="A23" i="6"/>
  <c r="A24" i="6"/>
  <c r="A25" i="6"/>
  <c r="A26" i="6"/>
  <c r="A27" i="6"/>
  <c r="A28" i="6"/>
  <c r="A29" i="6"/>
  <c r="A30" i="6"/>
  <c r="A31" i="6"/>
  <c r="A32" i="6"/>
  <c r="A33" i="6"/>
  <c r="A34" i="6"/>
  <c r="BB3" i="5"/>
  <c r="J160" i="6"/>
  <c r="H159" i="6"/>
  <c r="H157" i="31"/>
  <c r="H157" i="32"/>
  <c r="J159" i="6"/>
  <c r="J157" i="31"/>
  <c r="N18" i="24"/>
  <c r="L160" i="6"/>
  <c r="H158" i="32"/>
  <c r="H160" i="6"/>
  <c r="H156" i="31"/>
  <c r="H156" i="32"/>
  <c r="H158" i="6"/>
  <c r="J156" i="31"/>
  <c r="J158" i="6"/>
  <c r="L159" i="6"/>
  <c r="O18" i="24"/>
  <c r="E114" i="5"/>
  <c r="P18" i="24"/>
  <c r="F114" i="5"/>
  <c r="D114" i="5"/>
  <c r="L158" i="6"/>
  <c r="F157" i="32"/>
  <c r="F157" i="33"/>
  <c r="F159" i="6"/>
  <c r="F157" i="31"/>
  <c r="M18" i="24"/>
  <c r="F158" i="33"/>
  <c r="F160" i="6"/>
  <c r="F158" i="32"/>
  <c r="L104" i="5"/>
  <c r="C113" i="5" s="1"/>
  <c r="F156" i="31"/>
  <c r="F156" i="33"/>
  <c r="F158" i="6"/>
  <c r="F156" i="32"/>
  <c r="C114" i="5"/>
  <c r="C130" i="5"/>
  <c r="F10" i="31" l="1"/>
  <c r="F12" i="31" s="1"/>
  <c r="F77" i="31" s="1"/>
  <c r="A160" i="31"/>
  <c r="AP99" i="5"/>
  <c r="V99" i="5"/>
  <c r="F10" i="32"/>
  <c r="F12" i="32" s="1"/>
  <c r="F72" i="32" s="1"/>
  <c r="F10" i="6"/>
  <c r="F11" i="6" s="1"/>
  <c r="F52" i="6" s="1"/>
  <c r="BJ36" i="5"/>
  <c r="BJ37" i="5" s="1"/>
  <c r="H16" i="5" s="1"/>
  <c r="C115" i="5" s="1"/>
  <c r="B116" i="5" s="1"/>
  <c r="AH21" i="5"/>
  <c r="X22" i="5"/>
  <c r="Y22" i="5" s="1"/>
  <c r="Z22" i="5" s="1"/>
  <c r="D21" i="5"/>
  <c r="BJ48" i="5"/>
  <c r="BJ49" i="5" s="1"/>
  <c r="AC20" i="5" s="1"/>
  <c r="BJ54" i="5"/>
  <c r="BJ55" i="5" s="1"/>
  <c r="J10" i="6"/>
  <c r="J11" i="6" s="1"/>
  <c r="J29" i="6" s="1"/>
  <c r="J10" i="31"/>
  <c r="J12" i="31" s="1"/>
  <c r="J70" i="31" s="1"/>
  <c r="H16" i="6"/>
  <c r="H140" i="32"/>
  <c r="H16" i="32"/>
  <c r="BJ39" i="5"/>
  <c r="P21" i="5" s="1"/>
  <c r="Q21" i="5" s="1"/>
  <c r="H61" i="32"/>
  <c r="H13" i="35"/>
  <c r="BJ53" i="5"/>
  <c r="BJ33" i="5"/>
  <c r="E22" i="5" s="1"/>
  <c r="Y20" i="5"/>
  <c r="Z20" i="5" s="1"/>
  <c r="X21" i="5"/>
  <c r="D20" i="5"/>
  <c r="N22" i="5"/>
  <c r="O22" i="5" s="1"/>
  <c r="N20" i="5"/>
  <c r="O20" i="5" s="1"/>
  <c r="AH20" i="5"/>
  <c r="L10" i="6"/>
  <c r="AH22" i="5"/>
  <c r="H10" i="32"/>
  <c r="H12" i="32" s="1"/>
  <c r="H75" i="32" s="1"/>
  <c r="D95" i="5"/>
  <c r="C93" i="5"/>
  <c r="A162" i="6"/>
  <c r="A160" i="32"/>
  <c r="A160" i="33"/>
  <c r="H7" i="35"/>
  <c r="AH19" i="5"/>
  <c r="X19" i="5"/>
  <c r="D19" i="5"/>
  <c r="N19" i="5"/>
  <c r="O19" i="5" s="1"/>
  <c r="BJ47" i="5"/>
  <c r="F154" i="32"/>
  <c r="F13" i="33"/>
  <c r="F90" i="33" s="1"/>
  <c r="F12" i="33"/>
  <c r="F69" i="33" s="1"/>
  <c r="F11" i="33"/>
  <c r="F42" i="33" s="1"/>
  <c r="F13" i="31"/>
  <c r="F156" i="6"/>
  <c r="F154" i="33"/>
  <c r="H5" i="35"/>
  <c r="J156" i="6"/>
  <c r="H11" i="31"/>
  <c r="H13" i="31"/>
  <c r="H12" i="31"/>
  <c r="H10" i="6"/>
  <c r="BJ42" i="5"/>
  <c r="BJ43" i="5" s="1"/>
  <c r="F71" i="31"/>
  <c r="F73" i="31"/>
  <c r="F68" i="31"/>
  <c r="A111" i="31"/>
  <c r="A113" i="6"/>
  <c r="A58" i="33"/>
  <c r="A58" i="32"/>
  <c r="X18" i="5"/>
  <c r="H6" i="35"/>
  <c r="AH18" i="5"/>
  <c r="D18" i="5"/>
  <c r="N18" i="5"/>
  <c r="AH17" i="5"/>
  <c r="D17" i="5"/>
  <c r="X17" i="5"/>
  <c r="N17" i="5"/>
  <c r="JN12" i="5"/>
  <c r="JO12" i="5" s="1"/>
  <c r="C12" i="5"/>
  <c r="JN6" i="5"/>
  <c r="JO6" i="5" s="1"/>
  <c r="AH16" i="5"/>
  <c r="JN11" i="5"/>
  <c r="JO11" i="5" s="1"/>
  <c r="JN8" i="5"/>
  <c r="JO8" i="5" s="1"/>
  <c r="D16" i="5"/>
  <c r="N16" i="5"/>
  <c r="C11" i="5"/>
  <c r="JN10" i="5"/>
  <c r="JO10" i="5" s="1"/>
  <c r="JN9" i="5"/>
  <c r="JO9" i="5" s="1"/>
  <c r="JN7" i="5"/>
  <c r="JO7" i="5" s="1"/>
  <c r="X16" i="5"/>
  <c r="C10" i="5"/>
  <c r="H154" i="31"/>
  <c r="H4" i="35"/>
  <c r="H154" i="32"/>
  <c r="F70" i="31" l="1"/>
  <c r="AM21" i="5"/>
  <c r="F74" i="31"/>
  <c r="F76" i="31"/>
  <c r="F66" i="31"/>
  <c r="F72" i="31"/>
  <c r="F67" i="31"/>
  <c r="F69" i="31"/>
  <c r="F75" i="31"/>
  <c r="F11" i="31"/>
  <c r="F36" i="31" s="1"/>
  <c r="AI21" i="5"/>
  <c r="AJ21" i="5" s="1"/>
  <c r="AK21" i="5" s="1"/>
  <c r="AC22" i="5"/>
  <c r="AC21" i="5"/>
  <c r="AC18" i="5"/>
  <c r="F13" i="32"/>
  <c r="F84" i="32" s="1"/>
  <c r="F11" i="32"/>
  <c r="F79" i="32" s="1"/>
  <c r="P20" i="5"/>
  <c r="Q20" i="5" s="1"/>
  <c r="F68" i="32"/>
  <c r="F73" i="32"/>
  <c r="F71" i="32"/>
  <c r="F77" i="32"/>
  <c r="F75" i="32"/>
  <c r="F70" i="32"/>
  <c r="H18" i="5"/>
  <c r="H19" i="5"/>
  <c r="H20" i="5"/>
  <c r="H17" i="5"/>
  <c r="H21" i="5"/>
  <c r="H22" i="5"/>
  <c r="F67" i="32"/>
  <c r="F66" i="32"/>
  <c r="F76" i="32"/>
  <c r="F69" i="32"/>
  <c r="F74" i="32"/>
  <c r="E16" i="5"/>
  <c r="F16" i="5" s="1"/>
  <c r="F13" i="6"/>
  <c r="F12" i="6"/>
  <c r="F22" i="6"/>
  <c r="J71" i="31"/>
  <c r="F65" i="6"/>
  <c r="F32" i="6"/>
  <c r="F36" i="6"/>
  <c r="J67" i="31"/>
  <c r="E21" i="5"/>
  <c r="G21" i="5" s="1"/>
  <c r="J72" i="31"/>
  <c r="F30" i="6"/>
  <c r="J11" i="31"/>
  <c r="J20" i="31" s="1"/>
  <c r="F38" i="6"/>
  <c r="F39" i="6"/>
  <c r="J77" i="31"/>
  <c r="AM20" i="5"/>
  <c r="F26" i="6"/>
  <c r="J74" i="31"/>
  <c r="F37" i="6"/>
  <c r="F49" i="6"/>
  <c r="F45" i="6"/>
  <c r="J73" i="31"/>
  <c r="F28" i="6"/>
  <c r="F34" i="6"/>
  <c r="J66" i="31"/>
  <c r="J69" i="31"/>
  <c r="J76" i="31"/>
  <c r="F46" i="6"/>
  <c r="J75" i="31"/>
  <c r="F20" i="6"/>
  <c r="F44" i="6"/>
  <c r="F21" i="6"/>
  <c r="F35" i="6"/>
  <c r="F50" i="6"/>
  <c r="F51" i="6"/>
  <c r="F41" i="6"/>
  <c r="F40" i="6"/>
  <c r="J68" i="31"/>
  <c r="F23" i="6"/>
  <c r="E18" i="5"/>
  <c r="F18" i="5" s="1"/>
  <c r="BJ35" i="5"/>
  <c r="BJ41" i="5"/>
  <c r="P19" i="5"/>
  <c r="Q19" i="5" s="1"/>
  <c r="F31" i="6"/>
  <c r="F43" i="6"/>
  <c r="F79" i="6"/>
  <c r="F24" i="6"/>
  <c r="F33" i="6"/>
  <c r="J12" i="6"/>
  <c r="J13" i="6"/>
  <c r="E19" i="5"/>
  <c r="F19" i="5" s="1"/>
  <c r="F27" i="6"/>
  <c r="F29" i="6"/>
  <c r="F53" i="6"/>
  <c r="F42" i="6"/>
  <c r="F48" i="6"/>
  <c r="F25" i="6"/>
  <c r="E17" i="5"/>
  <c r="G17" i="5" s="1"/>
  <c r="J13" i="31"/>
  <c r="J90" i="31" s="1"/>
  <c r="F39" i="33"/>
  <c r="F34" i="33"/>
  <c r="F43" i="33"/>
  <c r="H13" i="32"/>
  <c r="H84" i="32" s="1"/>
  <c r="E20" i="5"/>
  <c r="F20" i="5" s="1"/>
  <c r="F38" i="32"/>
  <c r="H74" i="32"/>
  <c r="H66" i="32"/>
  <c r="H71" i="32"/>
  <c r="J25" i="6"/>
  <c r="H68" i="32"/>
  <c r="J32" i="6"/>
  <c r="J21" i="6"/>
  <c r="H73" i="32"/>
  <c r="J31" i="6"/>
  <c r="J53" i="6"/>
  <c r="J40" i="6"/>
  <c r="J41" i="6"/>
  <c r="J39" i="6"/>
  <c r="J50" i="6"/>
  <c r="H72" i="32"/>
  <c r="H70" i="32"/>
  <c r="J43" i="6"/>
  <c r="H67" i="32"/>
  <c r="H76" i="32"/>
  <c r="J20" i="6"/>
  <c r="H69" i="32"/>
  <c r="J52" i="6"/>
  <c r="J28" i="6"/>
  <c r="J22" i="6"/>
  <c r="J79" i="6"/>
  <c r="H11" i="32"/>
  <c r="H31" i="32" s="1"/>
  <c r="H77" i="32"/>
  <c r="AI20" i="5"/>
  <c r="AJ20" i="5" s="1"/>
  <c r="AK20" i="5" s="1"/>
  <c r="J23" i="6"/>
  <c r="J48" i="6"/>
  <c r="J33" i="6"/>
  <c r="J24" i="6"/>
  <c r="J27" i="6"/>
  <c r="J36" i="6"/>
  <c r="J37" i="6"/>
  <c r="J45" i="6"/>
  <c r="J51" i="6"/>
  <c r="J34" i="6"/>
  <c r="J30" i="6"/>
  <c r="J65" i="6"/>
  <c r="AI22" i="5"/>
  <c r="AM22" i="5"/>
  <c r="Y21" i="5"/>
  <c r="Z21" i="5" s="1"/>
  <c r="AA21" i="5" s="1"/>
  <c r="J49" i="6"/>
  <c r="J35" i="6"/>
  <c r="J42" i="6"/>
  <c r="J38" i="6"/>
  <c r="J26" i="6"/>
  <c r="L11" i="6"/>
  <c r="L13" i="6"/>
  <c r="L12" i="6"/>
  <c r="P22" i="5"/>
  <c r="Q22" i="5" s="1"/>
  <c r="J44" i="6"/>
  <c r="J46" i="6"/>
  <c r="F65" i="33"/>
  <c r="F68" i="33"/>
  <c r="F72" i="33"/>
  <c r="F73" i="33"/>
  <c r="F67" i="33"/>
  <c r="F66" i="33"/>
  <c r="F86" i="33"/>
  <c r="F75" i="33"/>
  <c r="F81" i="33"/>
  <c r="F84" i="33"/>
  <c r="F71" i="33"/>
  <c r="Y18" i="5"/>
  <c r="Z18" i="5" s="1"/>
  <c r="AA18" i="5" s="1"/>
  <c r="Y19" i="5"/>
  <c r="Z19" i="5" s="1"/>
  <c r="AA19" i="5" s="1"/>
  <c r="AC19" i="5"/>
  <c r="AI19" i="5"/>
  <c r="AJ19" i="5" s="1"/>
  <c r="AK19" i="5" s="1"/>
  <c r="AM19" i="5"/>
  <c r="R21" i="5"/>
  <c r="AB22" i="5"/>
  <c r="AA22" i="5"/>
  <c r="AA20" i="5"/>
  <c r="AB20" i="5"/>
  <c r="AD20" i="5" s="1"/>
  <c r="AF20" i="5" s="1"/>
  <c r="F26" i="33"/>
  <c r="F29" i="33"/>
  <c r="F48" i="33"/>
  <c r="F23" i="33"/>
  <c r="F20" i="33"/>
  <c r="F44" i="33"/>
  <c r="F37" i="33"/>
  <c r="F45" i="33"/>
  <c r="F28" i="33"/>
  <c r="F31" i="33"/>
  <c r="F41" i="33"/>
  <c r="F27" i="33"/>
  <c r="F46" i="33"/>
  <c r="F32" i="33"/>
  <c r="F36" i="33"/>
  <c r="F40" i="33"/>
  <c r="F24" i="33"/>
  <c r="F35" i="33"/>
  <c r="F21" i="33"/>
  <c r="F79" i="33"/>
  <c r="F33" i="33"/>
  <c r="F22" i="33"/>
  <c r="F30" i="33"/>
  <c r="F53" i="33"/>
  <c r="F49" i="33"/>
  <c r="F25" i="33"/>
  <c r="F50" i="33"/>
  <c r="F51" i="33"/>
  <c r="F52" i="33"/>
  <c r="F38" i="33"/>
  <c r="F74" i="33"/>
  <c r="F70" i="33"/>
  <c r="F76" i="33"/>
  <c r="F77" i="33"/>
  <c r="F86" i="31"/>
  <c r="F81" i="31"/>
  <c r="F84" i="31"/>
  <c r="F90" i="31"/>
  <c r="S19" i="5"/>
  <c r="S22" i="5"/>
  <c r="S20" i="5"/>
  <c r="S21" i="5"/>
  <c r="H12" i="6"/>
  <c r="H11" i="6"/>
  <c r="H13" i="6"/>
  <c r="H68" i="31"/>
  <c r="H70" i="31"/>
  <c r="H75" i="31"/>
  <c r="H72" i="31"/>
  <c r="H76" i="31"/>
  <c r="H74" i="31"/>
  <c r="H69" i="31"/>
  <c r="H67" i="31"/>
  <c r="H71" i="31"/>
  <c r="H73" i="31"/>
  <c r="H77" i="31"/>
  <c r="H66" i="31"/>
  <c r="H86" i="31"/>
  <c r="H90" i="31"/>
  <c r="H81" i="31"/>
  <c r="H84" i="31"/>
  <c r="H26" i="31"/>
  <c r="H41" i="31"/>
  <c r="H31" i="31"/>
  <c r="H48" i="31"/>
  <c r="H44" i="31"/>
  <c r="H34" i="31"/>
  <c r="H29" i="31"/>
  <c r="H36" i="31"/>
  <c r="H42" i="31"/>
  <c r="H46" i="31"/>
  <c r="H43" i="31"/>
  <c r="H35" i="31"/>
  <c r="H21" i="31"/>
  <c r="H32" i="31"/>
  <c r="H24" i="31"/>
  <c r="H79" i="31"/>
  <c r="H22" i="31"/>
  <c r="H20" i="31"/>
  <c r="H25" i="31"/>
  <c r="H37" i="31"/>
  <c r="H33" i="31"/>
  <c r="H53" i="31"/>
  <c r="H40" i="31"/>
  <c r="H65" i="31"/>
  <c r="H50" i="31"/>
  <c r="H23" i="31"/>
  <c r="H27" i="31"/>
  <c r="H39" i="31"/>
  <c r="H49" i="31"/>
  <c r="H30" i="31"/>
  <c r="H51" i="31"/>
  <c r="H45" i="31"/>
  <c r="H52" i="31"/>
  <c r="H38" i="31"/>
  <c r="H28" i="31"/>
  <c r="G22" i="5"/>
  <c r="F22" i="5"/>
  <c r="O18" i="5"/>
  <c r="P18" i="5" s="1"/>
  <c r="Q18" i="5" s="1"/>
  <c r="S18" i="5"/>
  <c r="AM18" i="5"/>
  <c r="AI18" i="5"/>
  <c r="AJ18" i="5" s="1"/>
  <c r="AK18" i="5" s="1"/>
  <c r="JO13" i="5"/>
  <c r="Y17" i="5"/>
  <c r="Z17" i="5" s="1"/>
  <c r="AA17" i="5" s="1"/>
  <c r="AC17" i="5"/>
  <c r="AI17" i="5"/>
  <c r="AJ17" i="5" s="1"/>
  <c r="AK17" i="5" s="1"/>
  <c r="AM17" i="5"/>
  <c r="S17" i="5"/>
  <c r="O17" i="5"/>
  <c r="P17" i="5" s="1"/>
  <c r="Q17" i="5" s="1"/>
  <c r="AC16" i="5"/>
  <c r="E115" i="5" s="1"/>
  <c r="Y16" i="5"/>
  <c r="Z16" i="5" s="1"/>
  <c r="AA16" i="5" s="1"/>
  <c r="O16" i="5"/>
  <c r="P16" i="5" s="1"/>
  <c r="Q16" i="5" s="1"/>
  <c r="S16" i="5"/>
  <c r="D115" i="5" s="1"/>
  <c r="AH10" i="5"/>
  <c r="X10" i="5"/>
  <c r="N10" i="5"/>
  <c r="AI16" i="5"/>
  <c r="AJ16" i="5" s="1"/>
  <c r="AK16" i="5" s="1"/>
  <c r="AM16" i="5"/>
  <c r="F115" i="5" s="1"/>
  <c r="N12" i="5"/>
  <c r="AH12" i="5"/>
  <c r="X12" i="5"/>
  <c r="X11" i="5"/>
  <c r="A153" i="31"/>
  <c r="C128" i="5"/>
  <c r="L88" i="5"/>
  <c r="A153" i="33"/>
  <c r="A153" i="32"/>
  <c r="AH11" i="5"/>
  <c r="A155" i="6"/>
  <c r="N11" i="5"/>
  <c r="F33" i="31" l="1"/>
  <c r="F44" i="31"/>
  <c r="F52" i="31"/>
  <c r="F48" i="32"/>
  <c r="F22" i="32"/>
  <c r="F37" i="31"/>
  <c r="F40" i="32"/>
  <c r="F28" i="31"/>
  <c r="F35" i="31"/>
  <c r="F21" i="31"/>
  <c r="F46" i="32"/>
  <c r="F22" i="31"/>
  <c r="F65" i="31"/>
  <c r="F20" i="31"/>
  <c r="F41" i="31"/>
  <c r="F24" i="31"/>
  <c r="F27" i="31"/>
  <c r="F34" i="31"/>
  <c r="F53" i="31"/>
  <c r="F40" i="31"/>
  <c r="F29" i="31"/>
  <c r="F46" i="31"/>
  <c r="AD22" i="5"/>
  <c r="AF22" i="5" s="1"/>
  <c r="J151" i="31" s="1"/>
  <c r="AL21" i="5"/>
  <c r="AN21" i="5" s="1"/>
  <c r="AP21" i="5" s="1"/>
  <c r="L152" i="6" s="1"/>
  <c r="F51" i="31"/>
  <c r="F30" i="31"/>
  <c r="F43" i="31"/>
  <c r="F38" i="31"/>
  <c r="F49" i="31"/>
  <c r="F32" i="31"/>
  <c r="F79" i="31"/>
  <c r="F31" i="31"/>
  <c r="F45" i="31"/>
  <c r="F48" i="31"/>
  <c r="F50" i="31"/>
  <c r="F39" i="31"/>
  <c r="F23" i="31"/>
  <c r="F42" i="31"/>
  <c r="F26" i="31"/>
  <c r="F25" i="31"/>
  <c r="J25" i="31"/>
  <c r="R20" i="5"/>
  <c r="T20" i="5" s="1"/>
  <c r="V20" i="5" s="1"/>
  <c r="H149" i="32" s="1"/>
  <c r="F34" i="32"/>
  <c r="F27" i="32"/>
  <c r="F49" i="32"/>
  <c r="F35" i="32"/>
  <c r="F24" i="32"/>
  <c r="F52" i="32"/>
  <c r="F28" i="32"/>
  <c r="F51" i="32"/>
  <c r="F21" i="32"/>
  <c r="F39" i="32"/>
  <c r="J38" i="31"/>
  <c r="F32" i="32"/>
  <c r="F50" i="32"/>
  <c r="F30" i="32"/>
  <c r="F25" i="32"/>
  <c r="F44" i="32"/>
  <c r="F41" i="32"/>
  <c r="F45" i="32"/>
  <c r="F42" i="32"/>
  <c r="F26" i="32"/>
  <c r="F20" i="32"/>
  <c r="F37" i="32"/>
  <c r="F23" i="32"/>
  <c r="J33" i="31"/>
  <c r="F36" i="32"/>
  <c r="F31" i="32"/>
  <c r="F65" i="32"/>
  <c r="F86" i="32"/>
  <c r="F29" i="32"/>
  <c r="F53" i="32"/>
  <c r="F43" i="32"/>
  <c r="F33" i="32"/>
  <c r="F81" i="32"/>
  <c r="F90" i="32"/>
  <c r="R19" i="5"/>
  <c r="T19" i="5" s="1"/>
  <c r="V19" i="5" s="1"/>
  <c r="H148" i="32" s="1"/>
  <c r="G16" i="5"/>
  <c r="I16" i="5" s="1"/>
  <c r="L16" i="5" s="1"/>
  <c r="F145" i="32" s="1"/>
  <c r="I22" i="5"/>
  <c r="L22" i="5" s="1"/>
  <c r="F151" i="32" s="1"/>
  <c r="I17" i="5"/>
  <c r="L17" i="5" s="1"/>
  <c r="M9" i="24" s="1"/>
  <c r="I21" i="5"/>
  <c r="L21" i="5" s="1"/>
  <c r="C125" i="5" s="1"/>
  <c r="F21" i="5"/>
  <c r="G18" i="5"/>
  <c r="I18" i="5" s="1"/>
  <c r="L18" i="5" s="1"/>
  <c r="F147" i="33" s="1"/>
  <c r="F70" i="6"/>
  <c r="F77" i="6"/>
  <c r="F76" i="6"/>
  <c r="F75" i="6"/>
  <c r="F66" i="6"/>
  <c r="F67" i="6"/>
  <c r="F72" i="6"/>
  <c r="F73" i="6"/>
  <c r="F74" i="6"/>
  <c r="F68" i="6"/>
  <c r="F71" i="6"/>
  <c r="F69" i="6"/>
  <c r="F17" i="5"/>
  <c r="F81" i="6"/>
  <c r="F84" i="6"/>
  <c r="F86" i="6"/>
  <c r="F90" i="6"/>
  <c r="J32" i="31"/>
  <c r="J65" i="31"/>
  <c r="J28" i="31"/>
  <c r="J22" i="31"/>
  <c r="J45" i="31"/>
  <c r="J35" i="31"/>
  <c r="J41" i="31"/>
  <c r="J34" i="31"/>
  <c r="J36" i="31"/>
  <c r="J79" i="31"/>
  <c r="J21" i="31"/>
  <c r="J50" i="31"/>
  <c r="J51" i="31"/>
  <c r="J46" i="31"/>
  <c r="J42" i="31"/>
  <c r="J48" i="31"/>
  <c r="J40" i="31"/>
  <c r="J37" i="31"/>
  <c r="J30" i="31"/>
  <c r="J49" i="31"/>
  <c r="J23" i="31"/>
  <c r="J53" i="31"/>
  <c r="J27" i="31"/>
  <c r="G19" i="5"/>
  <c r="I19" i="5" s="1"/>
  <c r="L19" i="5" s="1"/>
  <c r="M11" i="24" s="1"/>
  <c r="J52" i="31"/>
  <c r="J31" i="31"/>
  <c r="J26" i="31"/>
  <c r="J39" i="31"/>
  <c r="J44" i="31"/>
  <c r="J29" i="31"/>
  <c r="J43" i="31"/>
  <c r="J24" i="31"/>
  <c r="J73" i="6"/>
  <c r="J75" i="6"/>
  <c r="J74" i="6"/>
  <c r="J67" i="6"/>
  <c r="J69" i="6"/>
  <c r="J70" i="6"/>
  <c r="J66" i="6"/>
  <c r="J68" i="6"/>
  <c r="J71" i="6"/>
  <c r="J77" i="6"/>
  <c r="J76" i="6"/>
  <c r="J72" i="6"/>
  <c r="J81" i="31"/>
  <c r="J86" i="31"/>
  <c r="J90" i="6"/>
  <c r="J81" i="6"/>
  <c r="J84" i="6"/>
  <c r="J86" i="6"/>
  <c r="J84" i="31"/>
  <c r="H90" i="32"/>
  <c r="H86" i="32"/>
  <c r="H81" i="32"/>
  <c r="H41" i="32"/>
  <c r="H46" i="32"/>
  <c r="G20" i="5"/>
  <c r="I20" i="5" s="1"/>
  <c r="L20" i="5" s="1"/>
  <c r="C124" i="5" s="1"/>
  <c r="H52" i="32"/>
  <c r="H48" i="32"/>
  <c r="H23" i="32"/>
  <c r="H50" i="32"/>
  <c r="H44" i="32"/>
  <c r="H21" i="32"/>
  <c r="H24" i="32"/>
  <c r="H35" i="32"/>
  <c r="H33" i="32"/>
  <c r="H39" i="32"/>
  <c r="H79" i="32"/>
  <c r="H30" i="32"/>
  <c r="H36" i="32"/>
  <c r="H37" i="32"/>
  <c r="H65" i="32"/>
  <c r="H45" i="32"/>
  <c r="H38" i="32"/>
  <c r="H22" i="32"/>
  <c r="H34" i="32"/>
  <c r="H43" i="32"/>
  <c r="H49" i="32"/>
  <c r="H27" i="32"/>
  <c r="H29" i="32"/>
  <c r="H26" i="32"/>
  <c r="H53" i="32"/>
  <c r="H51" i="32"/>
  <c r="H25" i="32"/>
  <c r="H42" i="32"/>
  <c r="H20" i="32"/>
  <c r="H40" i="32"/>
  <c r="H32" i="32"/>
  <c r="H28" i="32"/>
  <c r="AB21" i="5"/>
  <c r="AD21" i="5" s="1"/>
  <c r="AF21" i="5" s="1"/>
  <c r="J152" i="6" s="1"/>
  <c r="R22" i="5"/>
  <c r="T22" i="5" s="1"/>
  <c r="V22" i="5" s="1"/>
  <c r="H151" i="32" s="1"/>
  <c r="L67" i="6"/>
  <c r="L70" i="6"/>
  <c r="L69" i="6"/>
  <c r="L72" i="6"/>
  <c r="L68" i="6"/>
  <c r="L77" i="6"/>
  <c r="L73" i="6"/>
  <c r="L71" i="6"/>
  <c r="L66" i="6"/>
  <c r="L75" i="6"/>
  <c r="L74" i="6"/>
  <c r="L76" i="6"/>
  <c r="L65" i="6"/>
  <c r="L38" i="6"/>
  <c r="L33" i="6"/>
  <c r="L24" i="6"/>
  <c r="L37" i="6"/>
  <c r="L51" i="6"/>
  <c r="L41" i="6"/>
  <c r="L44" i="6"/>
  <c r="L49" i="6"/>
  <c r="L27" i="6"/>
  <c r="L48" i="6"/>
  <c r="L50" i="6"/>
  <c r="L43" i="6"/>
  <c r="L30" i="6"/>
  <c r="L45" i="6"/>
  <c r="L21" i="6"/>
  <c r="L42" i="6"/>
  <c r="L53" i="6"/>
  <c r="L23" i="6"/>
  <c r="L39" i="6"/>
  <c r="L31" i="6"/>
  <c r="L79" i="6"/>
  <c r="L28" i="6"/>
  <c r="L52" i="6"/>
  <c r="L20" i="6"/>
  <c r="L26" i="6"/>
  <c r="L34" i="6"/>
  <c r="L46" i="6"/>
  <c r="L36" i="6"/>
  <c r="L35" i="6"/>
  <c r="L32" i="6"/>
  <c r="L40" i="6"/>
  <c r="L29" i="6"/>
  <c r="L25" i="6"/>
  <c r="L22" i="6"/>
  <c r="L86" i="6"/>
  <c r="L81" i="6"/>
  <c r="L90" i="6"/>
  <c r="L84" i="6"/>
  <c r="AJ22" i="5"/>
  <c r="AK22" i="5" s="1"/>
  <c r="AB18" i="5"/>
  <c r="AD18" i="5" s="1"/>
  <c r="AF18" i="5" s="1"/>
  <c r="J149" i="6" s="1"/>
  <c r="AL20" i="5"/>
  <c r="AN20" i="5" s="1"/>
  <c r="AP20" i="5" s="1"/>
  <c r="T21" i="5"/>
  <c r="V21" i="5" s="1"/>
  <c r="N13" i="24" s="1"/>
  <c r="AB19" i="5"/>
  <c r="AD19" i="5" s="1"/>
  <c r="AF19" i="5" s="1"/>
  <c r="O11" i="24" s="1"/>
  <c r="AL19" i="5"/>
  <c r="AN19" i="5" s="1"/>
  <c r="AP19" i="5" s="1"/>
  <c r="O12" i="24"/>
  <c r="J149" i="31"/>
  <c r="J151" i="6"/>
  <c r="H81" i="6"/>
  <c r="H84" i="6"/>
  <c r="H90" i="6"/>
  <c r="H86" i="6"/>
  <c r="H36" i="6"/>
  <c r="H24" i="6"/>
  <c r="H53" i="6"/>
  <c r="H52" i="6"/>
  <c r="H42" i="6"/>
  <c r="H37" i="6"/>
  <c r="H33" i="6"/>
  <c r="H48" i="6"/>
  <c r="H28" i="6"/>
  <c r="H49" i="6"/>
  <c r="H27" i="6"/>
  <c r="H46" i="6"/>
  <c r="H34" i="6"/>
  <c r="H50" i="6"/>
  <c r="H35" i="6"/>
  <c r="H45" i="6"/>
  <c r="H65" i="6"/>
  <c r="H20" i="6"/>
  <c r="H22" i="6"/>
  <c r="H44" i="6"/>
  <c r="H29" i="6"/>
  <c r="H30" i="6"/>
  <c r="H41" i="6"/>
  <c r="H26" i="6"/>
  <c r="H79" i="6"/>
  <c r="H25" i="6"/>
  <c r="H32" i="6"/>
  <c r="H43" i="6"/>
  <c r="H40" i="6"/>
  <c r="H31" i="6"/>
  <c r="H51" i="6"/>
  <c r="H39" i="6"/>
  <c r="H21" i="6"/>
  <c r="H23" i="6"/>
  <c r="H38" i="6"/>
  <c r="H77" i="6"/>
  <c r="H67" i="6"/>
  <c r="H71" i="6"/>
  <c r="H69" i="6"/>
  <c r="H66" i="6"/>
  <c r="H74" i="6"/>
  <c r="H76" i="6"/>
  <c r="H73" i="6"/>
  <c r="H75" i="6"/>
  <c r="H70" i="6"/>
  <c r="H72" i="6"/>
  <c r="H68" i="6"/>
  <c r="AL18" i="5"/>
  <c r="AN18" i="5" s="1"/>
  <c r="AP18" i="5" s="1"/>
  <c r="R18" i="5"/>
  <c r="T18" i="5" s="1"/>
  <c r="V18" i="5" s="1"/>
  <c r="AL17" i="5"/>
  <c r="AN17" i="5" s="1"/>
  <c r="AP17" i="5" s="1"/>
  <c r="AB17" i="5"/>
  <c r="AD17" i="5" s="1"/>
  <c r="AF17" i="5" s="1"/>
  <c r="R17" i="5"/>
  <c r="T17" i="5" s="1"/>
  <c r="V17" i="5" s="1"/>
  <c r="R16" i="5"/>
  <c r="T16" i="5" s="1"/>
  <c r="V16" i="5" s="1"/>
  <c r="AP88" i="5"/>
  <c r="V88" i="5"/>
  <c r="AF88" i="5"/>
  <c r="AB16" i="5"/>
  <c r="AD16" i="5" s="1"/>
  <c r="AF16" i="5" s="1"/>
  <c r="AL16" i="5"/>
  <c r="AN16" i="5" s="1"/>
  <c r="AP16" i="5" s="1"/>
  <c r="J153" i="6" l="1"/>
  <c r="P13" i="24"/>
  <c r="O14" i="24"/>
  <c r="F153" i="6"/>
  <c r="F151" i="31"/>
  <c r="F150" i="31"/>
  <c r="F152" i="6"/>
  <c r="M14" i="24"/>
  <c r="C126" i="5"/>
  <c r="F151" i="33"/>
  <c r="F147" i="6"/>
  <c r="F146" i="33"/>
  <c r="C120" i="5"/>
  <c r="C121" i="5"/>
  <c r="F145" i="31"/>
  <c r="F146" i="32"/>
  <c r="F145" i="33"/>
  <c r="F148" i="6"/>
  <c r="M8" i="24"/>
  <c r="F146" i="31"/>
  <c r="C122" i="5"/>
  <c r="F150" i="33"/>
  <c r="F149" i="6"/>
  <c r="M13" i="24"/>
  <c r="F147" i="32"/>
  <c r="F147" i="31"/>
  <c r="M10" i="24"/>
  <c r="F150" i="32"/>
  <c r="F149" i="33"/>
  <c r="L85" i="5"/>
  <c r="M15" i="24" s="1"/>
  <c r="F148" i="32"/>
  <c r="F149" i="31"/>
  <c r="F148" i="31"/>
  <c r="C123" i="5"/>
  <c r="F150" i="6"/>
  <c r="F148" i="33"/>
  <c r="F149" i="32"/>
  <c r="M12" i="24"/>
  <c r="F151" i="6"/>
  <c r="O13" i="24"/>
  <c r="J150" i="31"/>
  <c r="N12" i="24"/>
  <c r="H149" i="31"/>
  <c r="H153" i="6"/>
  <c r="H151" i="6"/>
  <c r="H152" i="6"/>
  <c r="H151" i="31"/>
  <c r="H150" i="32"/>
  <c r="N14" i="24"/>
  <c r="H150" i="31"/>
  <c r="AL22" i="5"/>
  <c r="AN22" i="5" s="1"/>
  <c r="AP22" i="5" s="1"/>
  <c r="AP85" i="5" s="1"/>
  <c r="L155" i="6" s="1"/>
  <c r="O10" i="24"/>
  <c r="J147" i="31"/>
  <c r="H150" i="6"/>
  <c r="H148" i="31"/>
  <c r="N11" i="24"/>
  <c r="L151" i="6"/>
  <c r="P12" i="24"/>
  <c r="F155" i="6"/>
  <c r="F153" i="31"/>
  <c r="F153" i="32"/>
  <c r="F153" i="33"/>
  <c r="J148" i="31"/>
  <c r="J150" i="6"/>
  <c r="P11" i="24"/>
  <c r="L150" i="6"/>
  <c r="L149" i="6"/>
  <c r="P10" i="24"/>
  <c r="H147" i="31"/>
  <c r="H149" i="6"/>
  <c r="H147" i="32"/>
  <c r="N10" i="24"/>
  <c r="H146" i="32"/>
  <c r="N9" i="24"/>
  <c r="H148" i="6"/>
  <c r="H146" i="31"/>
  <c r="O9" i="24"/>
  <c r="J146" i="31"/>
  <c r="J148" i="6"/>
  <c r="L148" i="6"/>
  <c r="P9" i="24"/>
  <c r="AF85" i="5"/>
  <c r="J147" i="6"/>
  <c r="J145" i="31"/>
  <c r="O8" i="24"/>
  <c r="L147" i="6"/>
  <c r="P8" i="24"/>
  <c r="H145" i="32"/>
  <c r="H147" i="6"/>
  <c r="H145" i="31"/>
  <c r="V85" i="5"/>
  <c r="N8" i="24"/>
  <c r="C127" i="5" l="1"/>
  <c r="C129" i="5" s="1"/>
  <c r="M16" i="24"/>
  <c r="F152" i="33"/>
  <c r="F154" i="6"/>
  <c r="F152" i="32"/>
  <c r="L90" i="5"/>
  <c r="L92" i="5" s="1"/>
  <c r="L95" i="5" s="1"/>
  <c r="F152" i="31"/>
  <c r="L153" i="6"/>
  <c r="P14" i="24"/>
  <c r="H153" i="31"/>
  <c r="H153" i="32"/>
  <c r="H155" i="6"/>
  <c r="J155" i="6"/>
  <c r="J153" i="31"/>
  <c r="AP90" i="5"/>
  <c r="L154" i="6"/>
  <c r="P15" i="24"/>
  <c r="P16" i="24"/>
  <c r="H152" i="31"/>
  <c r="N15" i="24"/>
  <c r="N16" i="24"/>
  <c r="V90" i="5"/>
  <c r="H154" i="6"/>
  <c r="H152" i="32"/>
  <c r="J154" i="6"/>
  <c r="O16" i="24"/>
  <c r="J152" i="31"/>
  <c r="AF90" i="5"/>
  <c r="O15" i="24"/>
  <c r="L105" i="5" l="1"/>
  <c r="L103" i="5"/>
  <c r="C112" i="5" s="1"/>
  <c r="M17" i="24"/>
  <c r="F155" i="33"/>
  <c r="F155" i="31"/>
  <c r="F155" i="32"/>
  <c r="F157" i="6"/>
  <c r="V92" i="5"/>
  <c r="V95" i="5" s="1"/>
  <c r="V105" i="5"/>
  <c r="V103" i="5"/>
  <c r="AP92" i="5"/>
  <c r="AP95" i="5" s="1"/>
  <c r="AP105" i="5"/>
  <c r="AP103" i="5"/>
  <c r="L93" i="5"/>
  <c r="L109" i="5" s="1"/>
  <c r="AF105" i="5"/>
  <c r="AF103" i="5"/>
  <c r="AF92" i="5"/>
  <c r="AF95" i="5" s="1"/>
  <c r="N17" i="24" l="1"/>
  <c r="H157" i="6"/>
  <c r="H155" i="31"/>
  <c r="H155" i="32"/>
  <c r="P17" i="24"/>
  <c r="L157" i="6"/>
  <c r="O17" i="24"/>
  <c r="J155" i="31"/>
  <c r="J157" i="6"/>
  <c r="F112" i="5"/>
  <c r="AP93" i="5"/>
  <c r="AP109" i="5" s="1"/>
  <c r="D112" i="5"/>
  <c r="F96" i="5"/>
  <c r="M19" i="24" s="1"/>
  <c r="AF93" i="5"/>
  <c r="AF109" i="5" s="1"/>
  <c r="E112" i="5"/>
  <c r="V93" i="5"/>
  <c r="V109" i="5" s="1"/>
  <c r="AL96" i="5" l="1"/>
  <c r="P19" i="24" s="1"/>
  <c r="R96" i="5"/>
  <c r="N19" i="24" s="1"/>
  <c r="AB96" i="5"/>
  <c r="O19" i="24" s="1"/>
  <c r="L97" i="5"/>
  <c r="AF97" i="5" l="1"/>
  <c r="O22" i="24" s="1"/>
  <c r="AP97" i="5"/>
  <c r="V97" i="5"/>
  <c r="F159" i="33"/>
  <c r="F161" i="6"/>
  <c r="M22" i="24"/>
  <c r="F159" i="31"/>
  <c r="F159" i="32"/>
  <c r="K104" i="5"/>
  <c r="L98" i="5"/>
  <c r="L107" i="5"/>
  <c r="K107" i="5" s="1"/>
  <c r="K103" i="5"/>
  <c r="K105" i="5"/>
  <c r="AE105" i="5" l="1"/>
  <c r="AF98" i="5"/>
  <c r="J160" i="31" s="1"/>
  <c r="AF107" i="5"/>
  <c r="AE107" i="5" s="1"/>
  <c r="J161" i="6"/>
  <c r="AE103" i="5"/>
  <c r="AE104" i="5"/>
  <c r="J159" i="31"/>
  <c r="L106" i="5"/>
  <c r="K106" i="5" s="1"/>
  <c r="P22" i="24"/>
  <c r="AP107" i="5"/>
  <c r="AO104" i="5"/>
  <c r="AO103" i="5"/>
  <c r="AP98" i="5"/>
  <c r="L162" i="6" s="1"/>
  <c r="L161" i="6"/>
  <c r="AO105" i="5"/>
  <c r="U103" i="5"/>
  <c r="H161" i="6"/>
  <c r="V107" i="5"/>
  <c r="H159" i="32"/>
  <c r="V98" i="5"/>
  <c r="N22" i="24"/>
  <c r="U104" i="5"/>
  <c r="H159" i="31"/>
  <c r="U105" i="5"/>
  <c r="E19" i="35"/>
  <c r="G56" i="24"/>
  <c r="F56" i="24" s="1"/>
  <c r="F57" i="24" s="1"/>
  <c r="M20" i="24"/>
  <c r="E20" i="35" s="1"/>
  <c r="E21" i="35" s="1"/>
  <c r="O20" i="24"/>
  <c r="G20" i="35" s="1"/>
  <c r="G21" i="35" s="1"/>
  <c r="G19" i="35"/>
  <c r="F160" i="31"/>
  <c r="F160" i="33"/>
  <c r="F160" i="32"/>
  <c r="F162" i="6"/>
  <c r="AF106" i="5" l="1"/>
  <c r="AE106" i="5" s="1"/>
  <c r="J162" i="6"/>
  <c r="L102" i="5"/>
  <c r="AO107" i="5"/>
  <c r="AP106" i="5"/>
  <c r="H19" i="35"/>
  <c r="P20" i="24"/>
  <c r="H20" i="35" s="1"/>
  <c r="H21" i="35" s="1"/>
  <c r="F19" i="35"/>
  <c r="N20" i="24"/>
  <c r="F20" i="35" s="1"/>
  <c r="F21" i="35" s="1"/>
  <c r="H160" i="32"/>
  <c r="H162" i="6"/>
  <c r="H160" i="31"/>
  <c r="U107" i="5"/>
  <c r="V106" i="5"/>
  <c r="AF102" i="5" l="1"/>
  <c r="AO106" i="5"/>
  <c r="AP102" i="5"/>
  <c r="U106" i="5"/>
  <c r="V102" i="5"/>
</calcChain>
</file>

<file path=xl/sharedStrings.xml><?xml version="1.0" encoding="utf-8"?>
<sst xmlns="http://schemas.openxmlformats.org/spreadsheetml/2006/main" count="2860" uniqueCount="789">
  <si>
    <t>Global Care - Individual Quotation Generator 2026 1 May 2026 Onwards</t>
  </si>
  <si>
    <t>Version Available 
From 1 May 2026 to 31 December 2026</t>
  </si>
  <si>
    <t>1. Quotation stage:</t>
  </si>
  <si>
    <t>3. Premium Comparison:</t>
  </si>
  <si>
    <t>Option A Annual Premium</t>
  </si>
  <si>
    <t>Option B Annual Premium</t>
  </si>
  <si>
    <t>Option C Annual Premium</t>
  </si>
  <si>
    <t>Option D Annual Premium</t>
  </si>
  <si>
    <t>Title</t>
  </si>
  <si>
    <t>Gender</t>
  </si>
  <si>
    <t>First Name</t>
  </si>
  <si>
    <t>Last Name</t>
  </si>
  <si>
    <t>Date of birth</t>
  </si>
  <si>
    <t>Age on
1-Jan-26</t>
  </si>
  <si>
    <t>Name</t>
  </si>
  <si>
    <t>Date of Birth</t>
  </si>
  <si>
    <t>Planholder:</t>
  </si>
  <si>
    <t xml:space="preserve"> </t>
  </si>
  <si>
    <t>Family Member 1:</t>
  </si>
  <si>
    <t>Family Member 2:</t>
  </si>
  <si>
    <t>Family Member 3:</t>
  </si>
  <si>
    <t>Family Member 4:</t>
  </si>
  <si>
    <t>Family Member 5:</t>
  </si>
  <si>
    <t>Family Member 6:</t>
  </si>
  <si>
    <t>Total premium:</t>
  </si>
  <si>
    <t>2. Choose Your Plan:</t>
  </si>
  <si>
    <t>"Only Zone C will be available for Premier plan"</t>
  </si>
  <si>
    <t>Family Discount:</t>
  </si>
  <si>
    <t>Option A</t>
  </si>
  <si>
    <t>Option B</t>
  </si>
  <si>
    <t>Option C</t>
  </si>
  <si>
    <t>Option D</t>
  </si>
  <si>
    <t>Payment Installment fees:</t>
  </si>
  <si>
    <t>Plan:</t>
  </si>
  <si>
    <t>Commercial Additional Discount:</t>
  </si>
  <si>
    <t>Benefits:</t>
  </si>
  <si>
    <t>IP6 OP6</t>
  </si>
  <si>
    <t>IP6 OP6 DV6</t>
  </si>
  <si>
    <t>IP7 OP7 DV7</t>
  </si>
  <si>
    <t>IP8 OP8 DV8</t>
  </si>
  <si>
    <t>Credit Card Fees:</t>
  </si>
  <si>
    <t>Zone:</t>
  </si>
  <si>
    <t>Zone C</t>
  </si>
  <si>
    <t>Zone A</t>
  </si>
  <si>
    <t>Zone B</t>
  </si>
  <si>
    <t>Total Premium per</t>
  </si>
  <si>
    <t>Deductible:</t>
  </si>
  <si>
    <t>NIL</t>
  </si>
  <si>
    <t>Total Annual Premium:</t>
  </si>
  <si>
    <t>Frequency of payment:</t>
  </si>
  <si>
    <t>Annually</t>
  </si>
  <si>
    <t>Payment method:</t>
  </si>
  <si>
    <t>Bank Transfer</t>
  </si>
  <si>
    <t>`</t>
  </si>
  <si>
    <t>Note: Standard individual plan:</t>
  </si>
  <si>
    <t>Enter Planholder and family member's  title, first name, last name and date of birth (MM/DD/YY)</t>
  </si>
  <si>
    <t>Click on each yellow cell and select from the drop-down list the plan, zone and deductible for each option to compare.</t>
  </si>
  <si>
    <t>3% additionnal fees applies for credit card payment</t>
  </si>
  <si>
    <t>4% additionnal fees applies for Semi Annually Payment and 8% for Quarterly Payment</t>
  </si>
  <si>
    <t>Pre = IP6 OP6
Pro 1 = IP7 OP7
Pro 2 = IP8 OP8
Plan Custom = IP7 OP7 DV7 / IP7 OP7 DMV7 / IP8 OP8 DV8 / IP8 OP8 DMV8</t>
  </si>
  <si>
    <t>Step 2: Option chosen</t>
  </si>
  <si>
    <t>Option chosen:</t>
  </si>
  <si>
    <t xml:space="preserve">Click on the yellow cell and select from the drop-down list the option chosen (Option A / Option B / Option C / Option D).
</t>
  </si>
  <si>
    <t>Select Payment method (bank transfer / credit card). 3% additionnal fees applies for credit card payment</t>
  </si>
  <si>
    <t>Premium paid by a corporate entity?</t>
  </si>
  <si>
    <t>YES</t>
  </si>
  <si>
    <t>Select YES if premium is paid by a corporate entity (Invoice in company's name)</t>
  </si>
  <si>
    <t>"Assistance Plus" option:</t>
  </si>
  <si>
    <t>Channel:</t>
  </si>
  <si>
    <t>DIRECT</t>
  </si>
  <si>
    <t>Annual premium:</t>
  </si>
  <si>
    <t>Sales rep:</t>
  </si>
  <si>
    <t>Naly</t>
  </si>
  <si>
    <t>Premium per</t>
  </si>
  <si>
    <t>Additional Discount:</t>
  </si>
  <si>
    <t>Step 3: client's contact details</t>
  </si>
  <si>
    <t>Mobile Number:</t>
  </si>
  <si>
    <t>+66812345678</t>
  </si>
  <si>
    <t>E-mail address:</t>
  </si>
  <si>
    <t>luma@lumahealth.com</t>
  </si>
  <si>
    <t>Enter Client's contact details</t>
  </si>
  <si>
    <t>Client's address:</t>
  </si>
  <si>
    <t>57 Park Ventures Ecoplex
9th Floor, Unit 901 Wireless Road,
Lumpini, Pathumwan, Bangkok 10330 Thailand</t>
  </si>
  <si>
    <r>
      <rPr>
        <b/>
        <sz val="8"/>
        <color rgb="FF963634"/>
        <rFont val="Arial"/>
        <family val="2"/>
      </rPr>
      <t>Step 4:</t>
    </r>
    <r>
      <rPr>
        <b/>
        <i/>
        <sz val="8"/>
        <color rgb="FF963634"/>
        <rFont val="Arial"/>
        <family val="2"/>
      </rPr>
      <t xml:space="preserve"> (Only if premium is paid by a corporate entity)</t>
    </r>
  </si>
  <si>
    <t>Company's name:</t>
  </si>
  <si>
    <t>Luma Care Co., Ltd.</t>
  </si>
  <si>
    <t>Enter company name and address 
(only in case invoice is in the name of a corporate entity).</t>
  </si>
  <si>
    <t>Company's address:</t>
  </si>
  <si>
    <t>Mr</t>
  </si>
  <si>
    <t>Client</t>
  </si>
  <si>
    <t>New</t>
  </si>
  <si>
    <t>A</t>
  </si>
  <si>
    <t>Mrs</t>
  </si>
  <si>
    <t>Corporate</t>
  </si>
  <si>
    <t>Credit Card</t>
  </si>
  <si>
    <t>NO</t>
  </si>
  <si>
    <t>Renewal</t>
  </si>
  <si>
    <t>S1</t>
  </si>
  <si>
    <t>Mstr</t>
  </si>
  <si>
    <t>Installment</t>
  </si>
  <si>
    <t>S2</t>
  </si>
  <si>
    <t>Ms</t>
  </si>
  <si>
    <t>Male</t>
  </si>
  <si>
    <t>Spouse</t>
  </si>
  <si>
    <t>Addition</t>
  </si>
  <si>
    <t>Q1</t>
  </si>
  <si>
    <t>Female</t>
  </si>
  <si>
    <t>Child</t>
  </si>
  <si>
    <t>Deletion</t>
  </si>
  <si>
    <t>Q2</t>
  </si>
  <si>
    <t>Q3</t>
  </si>
  <si>
    <t>Semi_Annually</t>
  </si>
  <si>
    <t>Q4</t>
  </si>
  <si>
    <t>Quarterly</t>
  </si>
  <si>
    <t>10% Co-Pay</t>
  </si>
  <si>
    <t>20% Co-Pay</t>
  </si>
  <si>
    <t>IP</t>
  </si>
  <si>
    <t>OP</t>
  </si>
  <si>
    <t>DMV</t>
  </si>
  <si>
    <t>IP6</t>
  </si>
  <si>
    <t>OP6</t>
  </si>
  <si>
    <t>FMU</t>
  </si>
  <si>
    <t>IP7 OP7</t>
  </si>
  <si>
    <t>IP7</t>
  </si>
  <si>
    <t>OP7</t>
  </si>
  <si>
    <t>MHD</t>
  </si>
  <si>
    <t>IP8 OP8</t>
  </si>
  <si>
    <t>IP8</t>
  </si>
  <si>
    <t>OP8</t>
  </si>
  <si>
    <t>DV6</t>
  </si>
  <si>
    <t>DV7</t>
  </si>
  <si>
    <t>DV8</t>
  </si>
  <si>
    <t>IP6 OP6 DMV6</t>
  </si>
  <si>
    <t>DMV6</t>
  </si>
  <si>
    <t>IP7 OP7 DMV7</t>
  </si>
  <si>
    <t>DMV7</t>
  </si>
  <si>
    <t>IP8 OP8 DMV8</t>
  </si>
  <si>
    <t>DMV8</t>
  </si>
  <si>
    <t>Discount deductible</t>
  </si>
  <si>
    <t>JS CALCULATOR</t>
  </si>
  <si>
    <t>Plan name</t>
  </si>
  <si>
    <t>Plan code</t>
  </si>
  <si>
    <t>01</t>
  </si>
  <si>
    <t>02</t>
  </si>
  <si>
    <t>03</t>
  </si>
  <si>
    <t>Underwriting</t>
  </si>
  <si>
    <t>Age</t>
  </si>
  <si>
    <t>PA per life</t>
  </si>
  <si>
    <t>No. of lives</t>
  </si>
  <si>
    <t>PA premium</t>
  </si>
  <si>
    <t>Plan</t>
  </si>
  <si>
    <t>04</t>
  </si>
  <si>
    <t>Deductible</t>
  </si>
  <si>
    <t>05</t>
  </si>
  <si>
    <t>06</t>
  </si>
  <si>
    <t xml:space="preserve">Zone </t>
  </si>
  <si>
    <t>07</t>
  </si>
  <si>
    <t>Zone</t>
  </si>
  <si>
    <t>no. of adults</t>
  </si>
  <si>
    <t>08</t>
  </si>
  <si>
    <t>No. of members</t>
  </si>
  <si>
    <t>09</t>
  </si>
  <si>
    <t>Maximum Age</t>
  </si>
  <si>
    <t>IP6 OP6 M6</t>
  </si>
  <si>
    <t>IP7 OP7 M7</t>
  </si>
  <si>
    <t>Total PA</t>
  </si>
  <si>
    <t>Option 1</t>
  </si>
  <si>
    <t>Option 2</t>
  </si>
  <si>
    <t>Option 3</t>
  </si>
  <si>
    <t>Option 4</t>
  </si>
  <si>
    <t>IP8 OP8 M8</t>
  </si>
  <si>
    <t>Member #</t>
  </si>
  <si>
    <t>Age Value</t>
  </si>
  <si>
    <t>Age plan Code</t>
  </si>
  <si>
    <t>pre-tax premium</t>
  </si>
  <si>
    <t>Prem after disc. Ded.</t>
  </si>
  <si>
    <t xml:space="preserve">Loading </t>
  </si>
  <si>
    <t xml:space="preserve">Annual premium </t>
  </si>
  <si>
    <t>Annual premium</t>
  </si>
  <si>
    <t>Zone code</t>
  </si>
  <si>
    <t>Tracking code</t>
  </si>
  <si>
    <t>Ded. Code 1</t>
  </si>
  <si>
    <t>Subtotal 1</t>
  </si>
  <si>
    <t>subtotal 1</t>
  </si>
  <si>
    <t>Discount FMU</t>
  </si>
  <si>
    <t>Discount MHD</t>
  </si>
  <si>
    <t>Family Discount</t>
  </si>
  <si>
    <t>Family disc.</t>
  </si>
  <si>
    <t>Group Discount</t>
  </si>
  <si>
    <t>Subtotal 2</t>
  </si>
  <si>
    <t>subtotal 2</t>
  </si>
  <si>
    <t>Assistance Plus</t>
  </si>
  <si>
    <t>Ass. Plus</t>
  </si>
  <si>
    <t>Subtotal 3</t>
  </si>
  <si>
    <t>subtotal 3</t>
  </si>
  <si>
    <t>nb period</t>
  </si>
  <si>
    <t>Add. Discount :</t>
  </si>
  <si>
    <t>Special discount</t>
  </si>
  <si>
    <t>Payment installment fees</t>
  </si>
  <si>
    <t>Credit Card Fees</t>
  </si>
  <si>
    <t>Local Tax</t>
  </si>
  <si>
    <t>ANNUAL PREMIUM</t>
  </si>
  <si>
    <t>PREMIUM PER INSTALLMENT</t>
  </si>
  <si>
    <t>per</t>
  </si>
  <si>
    <t>Premium breakdown</t>
  </si>
  <si>
    <t xml:space="preserve">% on pre-tax </t>
  </si>
  <si>
    <t>Amount</t>
  </si>
  <si>
    <t>% on                  pre-tax</t>
  </si>
  <si>
    <t>% on pre-tax</t>
  </si>
  <si>
    <t>Total</t>
  </si>
  <si>
    <t>Net Insurer premium</t>
  </si>
  <si>
    <t>Taxes</t>
  </si>
  <si>
    <t>Fronting fee</t>
  </si>
  <si>
    <t>Luma Service Fee</t>
  </si>
  <si>
    <t>Broker Commission</t>
  </si>
  <si>
    <t>VAT 7%:</t>
  </si>
  <si>
    <t>Additionnal Discount :</t>
  </si>
  <si>
    <t>Net Premium</t>
  </si>
  <si>
    <t>Stamp Duty:</t>
  </si>
  <si>
    <t>Broker's commission per</t>
  </si>
  <si>
    <t>GLOBAL CARE - HEALTH INSURANCE QUOTATION</t>
  </si>
  <si>
    <t>Area of coverage available:</t>
  </si>
  <si>
    <t xml:space="preserve"> • Zone A: Worldwide excluding USA</t>
  </si>
  <si>
    <t xml:space="preserve"> • Zone B: Worldwide excluding Canada, Switzerland, Israel, Japan, Hong-Kong, Bahamas, USA, China</t>
  </si>
  <si>
    <t xml:space="preserve"> • Zone C: Worldwide excluding Canada, Switzerland, Israel, Japan, Hong-Kong, Bahamas, USA, Brazil, China, Russia, UK, Singapore, Taiwan</t>
  </si>
  <si>
    <t>Area of coverage:</t>
  </si>
  <si>
    <t>Annual limit per person:</t>
  </si>
  <si>
    <t>In-patient benefits</t>
  </si>
  <si>
    <t>Cancer treatment</t>
  </si>
  <si>
    <t>Treatment for HIV and Aids</t>
  </si>
  <si>
    <t>Congenital Anomalies</t>
  </si>
  <si>
    <t>Page 1 / 3</t>
  </si>
  <si>
    <t>Out-patient Benefits</t>
  </si>
  <si>
    <t>Annual limit for out-patient benefits</t>
  </si>
  <si>
    <t>Emergency Medical Evacuation (included in all options)</t>
  </si>
  <si>
    <t>In case of eligible accident / illness in &amp; out of country of residence</t>
  </si>
  <si>
    <t>Evacuation to the nearest place where appropriate services are available in case of accident / illness 
requiring immediate in-patient treatment, if there is no suitable / adequate medical facility nearby.</t>
  </si>
  <si>
    <t>Paid in full</t>
  </si>
  <si>
    <t>Transportation to return to country of residence after treatment</t>
  </si>
  <si>
    <t>Transportation and accommodation for a family member to accompany a member &lt;18 years old, 
or &gt; 18 years old if the medical condition makes it appropriate</t>
  </si>
  <si>
    <t>In case of death outside the country of residence</t>
  </si>
  <si>
    <t>Transportation of mortal remains to the port or airport of country of nationality / country of residence</t>
  </si>
  <si>
    <t>This policy does not cover the following benefits:</t>
  </si>
  <si>
    <t>Hospice and palliative care</t>
  </si>
  <si>
    <t>Nursing at home or in a convalescent home</t>
  </si>
  <si>
    <t>Congential anomalies</t>
  </si>
  <si>
    <t>Loss of Life, Dismemberment, Loss of Sight, or Permanent Disability caused by accident</t>
  </si>
  <si>
    <t>* If anything contained in this Table of Benefits is in contrary to the Policy Wording, the Table of Benefits will supersede.</t>
  </si>
  <si>
    <t>Page 2 / 3</t>
  </si>
  <si>
    <t>"Assistance Plus" (Optional Benefits)</t>
  </si>
  <si>
    <t>In case of accidents or illnesses of a covered person</t>
  </si>
  <si>
    <t>Transportation to a regional hospital or nearby country</t>
  </si>
  <si>
    <t>Direct evacuation to country of nationality / residence if there is no suitable medical assistance nearby</t>
  </si>
  <si>
    <t>Transportation under medical supervision depending on the seriousness of the condition</t>
  </si>
  <si>
    <t>Transportation to country of nationality / residence after treatment, with or without hospitalization</t>
  </si>
  <si>
    <t>Transportation for a family member to visit when hospitalised ≥ 8 days with nobody by his/her bedside</t>
  </si>
  <si>
    <t>Paid in full, hotel stay up to $59 per night, and $586 per year incl. VAT</t>
  </si>
  <si>
    <t>Shipment of the necessary medication when such medication or equivalent is not available</t>
  </si>
  <si>
    <t>In case of death encountered of a covered person</t>
  </si>
  <si>
    <t>Transportation of body to country of nationality / residence including a simple coffin</t>
  </si>
  <si>
    <t>Paid in full, coffin up to $777 incl. VAT</t>
  </si>
  <si>
    <t>Transportation of body to country of nationality / residence after temporary burial</t>
  </si>
  <si>
    <t>Transportation for a family member to attend the place of temporary or permanent burial</t>
  </si>
  <si>
    <t>Transportation for a family member to return from the place of temporary or permanent burial</t>
  </si>
  <si>
    <t xml:space="preserve">Transportation for other insured members to return to the country of nationality / residence 
when initial scheduled flight can no longer be used </t>
  </si>
  <si>
    <t>In case of life-threatening accident, serious illnesses, death encountered by a 1st degree family member</t>
  </si>
  <si>
    <t>Transportation to travel to the affected person’s country of nationality / residence</t>
  </si>
  <si>
    <t>Transportation to return from the affected person’s country of nationality / residence</t>
  </si>
  <si>
    <t>Annual 
Premium</t>
  </si>
  <si>
    <t>Subtotal:</t>
  </si>
  <si>
    <t>Quotation valid until:</t>
  </si>
  <si>
    <t>Premiums mentioned above are subject to the acceptance of your application and any acceptance terms subsequently issued.</t>
  </si>
  <si>
    <t>Health and emergency medical evacuation benefits are insured by Bao Long Insurance Corporation.</t>
  </si>
  <si>
    <t>"Assistance Plus Benefits" are insured by Allianz General Insurance Public Company Limited.</t>
  </si>
  <si>
    <t>This quotation is given for informative purpose only and is not part of your Global Care insurance policy.</t>
  </si>
  <si>
    <t>Page 3 / 3</t>
  </si>
  <si>
    <t>Annual Limit per person</t>
  </si>
  <si>
    <t>In-patient (compulsory) 2 options</t>
  </si>
  <si>
    <t>IPD 6</t>
  </si>
  <si>
    <t>IPD 7</t>
  </si>
  <si>
    <t>IPD 8</t>
  </si>
  <si>
    <t>Standard private room</t>
  </si>
  <si>
    <t>IP1</t>
  </si>
  <si>
    <t>Parent accommodation with an insured child under 18</t>
  </si>
  <si>
    <t>$20 per day max 30 days</t>
  </si>
  <si>
    <t>$30 per day max 30 days</t>
  </si>
  <si>
    <t>Day care treatment</t>
  </si>
  <si>
    <t>Nursing Care and Board</t>
  </si>
  <si>
    <t>Operating room, medicine &amp; surgical dressing</t>
  </si>
  <si>
    <t>Prescription drugs and materials</t>
  </si>
  <si>
    <t>MRI, PET &amp; CT-PET Scans</t>
  </si>
  <si>
    <t>Intensive care, coronary care, dependency unit</t>
  </si>
  <si>
    <t>Surgical fees including anesthesia</t>
  </si>
  <si>
    <t>Reconstructive surgery following accident/eligible medical condition</t>
  </si>
  <si>
    <t>Specialist's consultations fees</t>
  </si>
  <si>
    <t>Diagnostic Test - Pathology Xrays</t>
  </si>
  <si>
    <t>Organ and bone marrow transplant services</t>
  </si>
  <si>
    <t>Prosthetic implants &amp; appliances</t>
  </si>
  <si>
    <t>Rehabilitation</t>
  </si>
  <si>
    <t>Paid in full for 30 days per medical condition</t>
  </si>
  <si>
    <t>Emergency dental treatment following an accident</t>
  </si>
  <si>
    <t>Local road ambulance service</t>
  </si>
  <si>
    <t>Pre-operative consultation &amp; diagnostic procedure</t>
  </si>
  <si>
    <t>Up to $500 per year, within 30 days from the admission &amp; post hospitalization</t>
  </si>
  <si>
    <t>Cancer treatment (in &amp; out patient)</t>
  </si>
  <si>
    <t>International Emergency Medical Assistance</t>
  </si>
  <si>
    <t>Complications of pregnancy and delivery from natural conception (10 months waiting period)</t>
  </si>
  <si>
    <t>Out-patient Benefits (3 options)</t>
  </si>
  <si>
    <t>General Practitioner fees</t>
  </si>
  <si>
    <t>$200 per visit</t>
  </si>
  <si>
    <t>Specialist fees</t>
  </si>
  <si>
    <t>Prescribed Medicine</t>
  </si>
  <si>
    <t>Minor Surgery</t>
  </si>
  <si>
    <t>Lab tests, Xrays, Diagnostic &amp; Pathology tests</t>
  </si>
  <si>
    <t>Vaccinations</t>
  </si>
  <si>
    <t>Up to $30 per year</t>
  </si>
  <si>
    <t>Up to $50 per year</t>
  </si>
  <si>
    <t>Up to $100 per year</t>
  </si>
  <si>
    <t>Chiropractic, osteopathy, homeopathy, acupuncture treatment, traditional Chinese medicine</t>
  </si>
  <si>
    <t>Up to $200 per year</t>
  </si>
  <si>
    <t>Up to $500 per year</t>
  </si>
  <si>
    <t>Prescribed physiotherapy</t>
  </si>
  <si>
    <t>Prescribed medical aids (hearing aids &amp; orthopaedic appliances)</t>
  </si>
  <si>
    <t>Not covered</t>
  </si>
  <si>
    <t xml:space="preserve">Routine health check up including screening for early detection 
(Full health screen, Mammogram, Papanicolaou (PAP) test, Prostate Cancer Screen) </t>
  </si>
  <si>
    <t>Out-patient psychiatric treatment</t>
  </si>
  <si>
    <t>Up to $1,000 per year</t>
  </si>
  <si>
    <t>Dental / Maternity / Vision</t>
  </si>
  <si>
    <t>DMV 6</t>
  </si>
  <si>
    <t xml:space="preserve"> DMV 7</t>
  </si>
  <si>
    <t>DMV 8</t>
  </si>
  <si>
    <t>Dental &amp; Vision benefits</t>
  </si>
  <si>
    <t>Routine dental treatment (check up, basic treatments)</t>
  </si>
  <si>
    <t xml:space="preserve">Up to $200 per year </t>
  </si>
  <si>
    <t xml:space="preserve">Up to $300 per year </t>
  </si>
  <si>
    <t xml:space="preserve">Up to $500 per year </t>
  </si>
  <si>
    <t>Major restorative dental treatment including orthodontic, prostheses bridges, implants (9 months waiting period)</t>
  </si>
  <si>
    <t>Orthodontic for children less than 18 (24 months waiting period)</t>
  </si>
  <si>
    <t>Vision Care including glasses, frames, contact lenses, laser treatment (9 months waiting period)</t>
  </si>
  <si>
    <t>Up to $300 per year</t>
  </si>
  <si>
    <t>Maternity benefits</t>
  </si>
  <si>
    <t>Normal pregnancy and delivery costs (10 months waiting period)</t>
  </si>
  <si>
    <t>Up to $2,000</t>
  </si>
  <si>
    <t>Up to $3,000</t>
  </si>
  <si>
    <t>Up to $5,000</t>
  </si>
  <si>
    <t>New born care within 25 days after birth (10 months waiting period)</t>
  </si>
  <si>
    <t>Complications of pregnancy and delivery (10 months waiting period)</t>
  </si>
  <si>
    <t>Included in core benefits</t>
  </si>
  <si>
    <t>Emergency Medical Evacuation (Worldwide coverage)</t>
  </si>
  <si>
    <t>Included under all plans</t>
  </si>
  <si>
    <t>Assistance benefits (included)</t>
  </si>
  <si>
    <t xml:space="preserve">Transportation for other insured members to return to the country of nationality / residence when initial scheduled flight can no longer be used </t>
  </si>
  <si>
    <t>Check point!</t>
  </si>
  <si>
    <t>Code
 age-plan-zone</t>
  </si>
  <si>
    <t>Pre-tax premium 2026</t>
  </si>
  <si>
    <t>JS</t>
  </si>
  <si>
    <t>Age band</t>
  </si>
  <si>
    <t>17011</t>
  </si>
  <si>
    <t>24011</t>
  </si>
  <si>
    <t>29011</t>
  </si>
  <si>
    <t>34011</t>
  </si>
  <si>
    <t>39011</t>
  </si>
  <si>
    <t>44011</t>
  </si>
  <si>
    <t>49011</t>
  </si>
  <si>
    <t>54011</t>
  </si>
  <si>
    <t>59011</t>
  </si>
  <si>
    <t>64011</t>
  </si>
  <si>
    <t>69011</t>
  </si>
  <si>
    <t>74011</t>
  </si>
  <si>
    <t>17021</t>
  </si>
  <si>
    <t>24021</t>
  </si>
  <si>
    <t>29021</t>
  </si>
  <si>
    <t>34021</t>
  </si>
  <si>
    <t>39021</t>
  </si>
  <si>
    <t>44021</t>
  </si>
  <si>
    <t>49021</t>
  </si>
  <si>
    <t>54021</t>
  </si>
  <si>
    <t>59021</t>
  </si>
  <si>
    <t>64021</t>
  </si>
  <si>
    <t>69021</t>
  </si>
  <si>
    <t>74021</t>
  </si>
  <si>
    <t>17031</t>
  </si>
  <si>
    <t>24031</t>
  </si>
  <si>
    <t>29031</t>
  </si>
  <si>
    <t>34031</t>
  </si>
  <si>
    <t>39031</t>
  </si>
  <si>
    <t>44031</t>
  </si>
  <si>
    <t>49031</t>
  </si>
  <si>
    <t>54031</t>
  </si>
  <si>
    <t>59031</t>
  </si>
  <si>
    <t>64031</t>
  </si>
  <si>
    <t>69031</t>
  </si>
  <si>
    <t>74031</t>
  </si>
  <si>
    <t>17041</t>
  </si>
  <si>
    <t>24041</t>
  </si>
  <si>
    <t>29041</t>
  </si>
  <si>
    <t>34041</t>
  </si>
  <si>
    <t>39041</t>
  </si>
  <si>
    <t>44041</t>
  </si>
  <si>
    <t>49041</t>
  </si>
  <si>
    <t>54041</t>
  </si>
  <si>
    <t>59041</t>
  </si>
  <si>
    <t>64041</t>
  </si>
  <si>
    <t>69041</t>
  </si>
  <si>
    <t>74041</t>
  </si>
  <si>
    <t>17051</t>
  </si>
  <si>
    <t>24051</t>
  </si>
  <si>
    <t>29051</t>
  </si>
  <si>
    <t>34051</t>
  </si>
  <si>
    <t>39051</t>
  </si>
  <si>
    <t>44051</t>
  </si>
  <si>
    <t>49051</t>
  </si>
  <si>
    <t>54051</t>
  </si>
  <si>
    <t>59051</t>
  </si>
  <si>
    <t>64051</t>
  </si>
  <si>
    <t>69051</t>
  </si>
  <si>
    <t>74051</t>
  </si>
  <si>
    <t>17061</t>
  </si>
  <si>
    <t>24061</t>
  </si>
  <si>
    <t>29061</t>
  </si>
  <si>
    <t>34061</t>
  </si>
  <si>
    <t>39061</t>
  </si>
  <si>
    <t>44061</t>
  </si>
  <si>
    <t>49061</t>
  </si>
  <si>
    <t>54061</t>
  </si>
  <si>
    <t>59061</t>
  </si>
  <si>
    <t>64061</t>
  </si>
  <si>
    <t>69061</t>
  </si>
  <si>
    <t>74061</t>
  </si>
  <si>
    <t>17071</t>
  </si>
  <si>
    <t>24071</t>
  </si>
  <si>
    <t>29071</t>
  </si>
  <si>
    <t>34071</t>
  </si>
  <si>
    <t>39071</t>
  </si>
  <si>
    <t>44071</t>
  </si>
  <si>
    <t>49071</t>
  </si>
  <si>
    <t>54071</t>
  </si>
  <si>
    <t>59071</t>
  </si>
  <si>
    <t>64071</t>
  </si>
  <si>
    <t>69071</t>
  </si>
  <si>
    <t>74071</t>
  </si>
  <si>
    <t>17081</t>
  </si>
  <si>
    <t>24081</t>
  </si>
  <si>
    <t>29081</t>
  </si>
  <si>
    <t>34081</t>
  </si>
  <si>
    <t>39081</t>
  </si>
  <si>
    <t>44081</t>
  </si>
  <si>
    <t>49081</t>
  </si>
  <si>
    <t>54081</t>
  </si>
  <si>
    <t>59081</t>
  </si>
  <si>
    <t>64081</t>
  </si>
  <si>
    <t>69081</t>
  </si>
  <si>
    <t>74081</t>
  </si>
  <si>
    <t>17091</t>
  </si>
  <si>
    <t>24091</t>
  </si>
  <si>
    <t>29091</t>
  </si>
  <si>
    <t>34091</t>
  </si>
  <si>
    <t>39091</t>
  </si>
  <si>
    <t>44091</t>
  </si>
  <si>
    <t>49091</t>
  </si>
  <si>
    <t>54091</t>
  </si>
  <si>
    <t>59091</t>
  </si>
  <si>
    <t>64091</t>
  </si>
  <si>
    <t>69091</t>
  </si>
  <si>
    <t>74091</t>
  </si>
  <si>
    <t>17101</t>
  </si>
  <si>
    <t>24101</t>
  </si>
  <si>
    <t>29101</t>
  </si>
  <si>
    <t>34101</t>
  </si>
  <si>
    <t>39101</t>
  </si>
  <si>
    <t>44101</t>
  </si>
  <si>
    <t>49101</t>
  </si>
  <si>
    <t>54101</t>
  </si>
  <si>
    <t>59101</t>
  </si>
  <si>
    <t>64101</t>
  </si>
  <si>
    <t>69101</t>
  </si>
  <si>
    <t>74101</t>
  </si>
  <si>
    <t>17111</t>
  </si>
  <si>
    <t>24111</t>
  </si>
  <si>
    <t>29111</t>
  </si>
  <si>
    <t>34111</t>
  </si>
  <si>
    <t>39111</t>
  </si>
  <si>
    <t>44111</t>
  </si>
  <si>
    <t>49111</t>
  </si>
  <si>
    <t>54111</t>
  </si>
  <si>
    <t>59111</t>
  </si>
  <si>
    <t>64111</t>
  </si>
  <si>
    <t>69111</t>
  </si>
  <si>
    <t>74111</t>
  </si>
  <si>
    <t>17121</t>
  </si>
  <si>
    <t>24121</t>
  </si>
  <si>
    <t>29121</t>
  </si>
  <si>
    <t>34121</t>
  </si>
  <si>
    <t>39121</t>
  </si>
  <si>
    <t>44121</t>
  </si>
  <si>
    <t>49121</t>
  </si>
  <si>
    <t>54121</t>
  </si>
  <si>
    <t>59121</t>
  </si>
  <si>
    <t>64121</t>
  </si>
  <si>
    <t>69121</t>
  </si>
  <si>
    <t>74121</t>
  </si>
  <si>
    <t>17012</t>
  </si>
  <si>
    <t>24012</t>
  </si>
  <si>
    <t>29012</t>
  </si>
  <si>
    <t>34012</t>
  </si>
  <si>
    <t>39012</t>
  </si>
  <si>
    <t>44012</t>
  </si>
  <si>
    <t>49012</t>
  </si>
  <si>
    <t>54012</t>
  </si>
  <si>
    <t>59012</t>
  </si>
  <si>
    <t>64012</t>
  </si>
  <si>
    <t>69012</t>
  </si>
  <si>
    <t>74012</t>
  </si>
  <si>
    <t>17022</t>
  </si>
  <si>
    <t>24022</t>
  </si>
  <si>
    <t>29022</t>
  </si>
  <si>
    <t>34022</t>
  </si>
  <si>
    <t>39022</t>
  </si>
  <si>
    <t>44022</t>
  </si>
  <si>
    <t>49022</t>
  </si>
  <si>
    <t>54022</t>
  </si>
  <si>
    <t>59022</t>
  </si>
  <si>
    <t>64022</t>
  </si>
  <si>
    <t>69022</t>
  </si>
  <si>
    <t>74022</t>
  </si>
  <si>
    <t>17032</t>
  </si>
  <si>
    <t>24032</t>
  </si>
  <si>
    <t>29032</t>
  </si>
  <si>
    <t>34032</t>
  </si>
  <si>
    <t>39032</t>
  </si>
  <si>
    <t>44032</t>
  </si>
  <si>
    <t>49032</t>
  </si>
  <si>
    <t>54032</t>
  </si>
  <si>
    <t>59032</t>
  </si>
  <si>
    <t>64032</t>
  </si>
  <si>
    <t>69032</t>
  </si>
  <si>
    <t>74032</t>
  </si>
  <si>
    <t>17042</t>
  </si>
  <si>
    <t>24042</t>
  </si>
  <si>
    <t>29042</t>
  </si>
  <si>
    <t>34042</t>
  </si>
  <si>
    <t>39042</t>
  </si>
  <si>
    <t>44042</t>
  </si>
  <si>
    <t>49042</t>
  </si>
  <si>
    <t>54042</t>
  </si>
  <si>
    <t>59042</t>
  </si>
  <si>
    <t>64042</t>
  </si>
  <si>
    <t>69042</t>
  </si>
  <si>
    <t>74042</t>
  </si>
  <si>
    <t>17052</t>
  </si>
  <si>
    <t>24052</t>
  </si>
  <si>
    <t>29052</t>
  </si>
  <si>
    <t>34052</t>
  </si>
  <si>
    <t>39052</t>
  </si>
  <si>
    <t>44052</t>
  </si>
  <si>
    <t>49052</t>
  </si>
  <si>
    <t>54052</t>
  </si>
  <si>
    <t>59052</t>
  </si>
  <si>
    <t>64052</t>
  </si>
  <si>
    <t>69052</t>
  </si>
  <si>
    <t>74052</t>
  </si>
  <si>
    <t>17062</t>
  </si>
  <si>
    <t>24062</t>
  </si>
  <si>
    <t>29062</t>
  </si>
  <si>
    <t>34062</t>
  </si>
  <si>
    <t>39062</t>
  </si>
  <si>
    <t>44062</t>
  </si>
  <si>
    <t>49062</t>
  </si>
  <si>
    <t>54062</t>
  </si>
  <si>
    <t>59062</t>
  </si>
  <si>
    <t>64062</t>
  </si>
  <si>
    <t>69062</t>
  </si>
  <si>
    <t>74062</t>
  </si>
  <si>
    <t>17072</t>
  </si>
  <si>
    <t>24072</t>
  </si>
  <si>
    <t>29072</t>
  </si>
  <si>
    <t>34072</t>
  </si>
  <si>
    <t>39072</t>
  </si>
  <si>
    <t>44072</t>
  </si>
  <si>
    <t>49072</t>
  </si>
  <si>
    <t>54072</t>
  </si>
  <si>
    <t>59072</t>
  </si>
  <si>
    <t>64072</t>
  </si>
  <si>
    <t>69072</t>
  </si>
  <si>
    <t>74072</t>
  </si>
  <si>
    <t>17082</t>
  </si>
  <si>
    <t>24082</t>
  </si>
  <si>
    <t>29082</t>
  </si>
  <si>
    <t>34082</t>
  </si>
  <si>
    <t>39082</t>
  </si>
  <si>
    <t>44082</t>
  </si>
  <si>
    <t>49082</t>
  </si>
  <si>
    <t>54082</t>
  </si>
  <si>
    <t>59082</t>
  </si>
  <si>
    <t>64082</t>
  </si>
  <si>
    <t>69082</t>
  </si>
  <si>
    <t>74082</t>
  </si>
  <si>
    <t>17092</t>
  </si>
  <si>
    <t>24092</t>
  </si>
  <si>
    <t>29092</t>
  </si>
  <si>
    <t>34092</t>
  </si>
  <si>
    <t>39092</t>
  </si>
  <si>
    <t>44092</t>
  </si>
  <si>
    <t>49092</t>
  </si>
  <si>
    <t>54092</t>
  </si>
  <si>
    <t>59092</t>
  </si>
  <si>
    <t>64092</t>
  </si>
  <si>
    <t>69092</t>
  </si>
  <si>
    <t>74092</t>
  </si>
  <si>
    <t>17102</t>
  </si>
  <si>
    <t>24102</t>
  </si>
  <si>
    <t>29102</t>
  </si>
  <si>
    <t>34102</t>
  </si>
  <si>
    <t>39102</t>
  </si>
  <si>
    <t>44102</t>
  </si>
  <si>
    <t>49102</t>
  </si>
  <si>
    <t>54102</t>
  </si>
  <si>
    <t>59102</t>
  </si>
  <si>
    <t>64102</t>
  </si>
  <si>
    <t>69102</t>
  </si>
  <si>
    <t>74102</t>
  </si>
  <si>
    <t>17112</t>
  </si>
  <si>
    <t>24112</t>
  </si>
  <si>
    <t>29112</t>
  </si>
  <si>
    <t>34112</t>
  </si>
  <si>
    <t>39112</t>
  </si>
  <si>
    <t>44112</t>
  </si>
  <si>
    <t>49112</t>
  </si>
  <si>
    <t>54112</t>
  </si>
  <si>
    <t>59112</t>
  </si>
  <si>
    <t>64112</t>
  </si>
  <si>
    <t>69112</t>
  </si>
  <si>
    <t>74112</t>
  </si>
  <si>
    <t>17122</t>
  </si>
  <si>
    <t>24122</t>
  </si>
  <si>
    <t>29122</t>
  </si>
  <si>
    <t>34122</t>
  </si>
  <si>
    <t>39122</t>
  </si>
  <si>
    <t>44122</t>
  </si>
  <si>
    <t>49122</t>
  </si>
  <si>
    <t>54122</t>
  </si>
  <si>
    <t>59122</t>
  </si>
  <si>
    <t>64122</t>
  </si>
  <si>
    <t>69122</t>
  </si>
  <si>
    <t>74122</t>
  </si>
  <si>
    <t>17013</t>
  </si>
  <si>
    <t>24013</t>
  </si>
  <si>
    <t>29013</t>
  </si>
  <si>
    <t>34013</t>
  </si>
  <si>
    <t>39013</t>
  </si>
  <si>
    <t>44013</t>
  </si>
  <si>
    <t>49013</t>
  </si>
  <si>
    <t>54013</t>
  </si>
  <si>
    <t>59013</t>
  </si>
  <si>
    <t>64013</t>
  </si>
  <si>
    <t>69013</t>
  </si>
  <si>
    <t>74013</t>
  </si>
  <si>
    <t>17023</t>
  </si>
  <si>
    <t>24023</t>
  </si>
  <si>
    <t>29023</t>
  </si>
  <si>
    <t>34023</t>
  </si>
  <si>
    <t>39023</t>
  </si>
  <si>
    <t>44023</t>
  </si>
  <si>
    <t>49023</t>
  </si>
  <si>
    <t>54023</t>
  </si>
  <si>
    <t>59023</t>
  </si>
  <si>
    <t>64023</t>
  </si>
  <si>
    <t>69023</t>
  </si>
  <si>
    <t>74023</t>
  </si>
  <si>
    <t>17033</t>
  </si>
  <si>
    <t>24033</t>
  </si>
  <si>
    <t>29033</t>
  </si>
  <si>
    <t>34033</t>
  </si>
  <si>
    <t>39033</t>
  </si>
  <si>
    <t>44033</t>
  </si>
  <si>
    <t>49033</t>
  </si>
  <si>
    <t>54033</t>
  </si>
  <si>
    <t>59033</t>
  </si>
  <si>
    <t>64033</t>
  </si>
  <si>
    <t>69033</t>
  </si>
  <si>
    <t>74033</t>
  </si>
  <si>
    <t>17043</t>
  </si>
  <si>
    <t>24043</t>
  </si>
  <si>
    <t>29043</t>
  </si>
  <si>
    <t>34043</t>
  </si>
  <si>
    <t>39043</t>
  </si>
  <si>
    <t>44043</t>
  </si>
  <si>
    <t>49043</t>
  </si>
  <si>
    <t>54043</t>
  </si>
  <si>
    <t>59043</t>
  </si>
  <si>
    <t>64043</t>
  </si>
  <si>
    <t>69043</t>
  </si>
  <si>
    <t>74043</t>
  </si>
  <si>
    <t>17053</t>
  </si>
  <si>
    <t>24053</t>
  </si>
  <si>
    <t>29053</t>
  </si>
  <si>
    <t>34053</t>
  </si>
  <si>
    <t>39053</t>
  </si>
  <si>
    <t>44053</t>
  </si>
  <si>
    <t>49053</t>
  </si>
  <si>
    <t>54053</t>
  </si>
  <si>
    <t>59053</t>
  </si>
  <si>
    <t>64053</t>
  </si>
  <si>
    <t>69053</t>
  </si>
  <si>
    <t>74053</t>
  </si>
  <si>
    <t>17063</t>
  </si>
  <si>
    <t>24063</t>
  </si>
  <si>
    <t>29063</t>
  </si>
  <si>
    <t>34063</t>
  </si>
  <si>
    <t>39063</t>
  </si>
  <si>
    <t>44063</t>
  </si>
  <si>
    <t>49063</t>
  </si>
  <si>
    <t>54063</t>
  </si>
  <si>
    <t>59063</t>
  </si>
  <si>
    <t>64063</t>
  </si>
  <si>
    <t>69063</t>
  </si>
  <si>
    <t>74063</t>
  </si>
  <si>
    <t>17073</t>
  </si>
  <si>
    <t>24073</t>
  </si>
  <si>
    <t>29073</t>
  </si>
  <si>
    <t>34073</t>
  </si>
  <si>
    <t>39073</t>
  </si>
  <si>
    <t>44073</t>
  </si>
  <si>
    <t>49073</t>
  </si>
  <si>
    <t>54073</t>
  </si>
  <si>
    <t>59073</t>
  </si>
  <si>
    <t>64073</t>
  </si>
  <si>
    <t>69073</t>
  </si>
  <si>
    <t>74073</t>
  </si>
  <si>
    <t>17083</t>
  </si>
  <si>
    <t>24083</t>
  </si>
  <si>
    <t>29083</t>
  </si>
  <si>
    <t>34083</t>
  </si>
  <si>
    <t>39083</t>
  </si>
  <si>
    <t>44083</t>
  </si>
  <si>
    <t>49083</t>
  </si>
  <si>
    <t>54083</t>
  </si>
  <si>
    <t>59083</t>
  </si>
  <si>
    <t>64083</t>
  </si>
  <si>
    <t>69083</t>
  </si>
  <si>
    <t>74083</t>
  </si>
  <si>
    <t>17093</t>
  </si>
  <si>
    <t>24093</t>
  </si>
  <si>
    <t>29093</t>
  </si>
  <si>
    <t>34093</t>
  </si>
  <si>
    <t>39093</t>
  </si>
  <si>
    <t>44093</t>
  </si>
  <si>
    <t>49093</t>
  </si>
  <si>
    <t>54093</t>
  </si>
  <si>
    <t>59093</t>
  </si>
  <si>
    <t>64093</t>
  </si>
  <si>
    <t>69093</t>
  </si>
  <si>
    <t>74093</t>
  </si>
  <si>
    <t>17103</t>
  </si>
  <si>
    <t>24103</t>
  </si>
  <si>
    <t>29103</t>
  </si>
  <si>
    <t>34103</t>
  </si>
  <si>
    <t>39103</t>
  </si>
  <si>
    <t>44103</t>
  </si>
  <si>
    <t>49103</t>
  </si>
  <si>
    <t>54103</t>
  </si>
  <si>
    <t>59103</t>
  </si>
  <si>
    <t>64103</t>
  </si>
  <si>
    <t>69103</t>
  </si>
  <si>
    <t>74103</t>
  </si>
  <si>
    <t>17113</t>
  </si>
  <si>
    <t>24113</t>
  </si>
  <si>
    <t>29113</t>
  </si>
  <si>
    <t>34113</t>
  </si>
  <si>
    <t>39113</t>
  </si>
  <si>
    <t>44113</t>
  </si>
  <si>
    <t>49113</t>
  </si>
  <si>
    <t>54113</t>
  </si>
  <si>
    <t>59113</t>
  </si>
  <si>
    <t>64113</t>
  </si>
  <si>
    <t>69113</t>
  </si>
  <si>
    <t>74113</t>
  </si>
  <si>
    <t>17123</t>
  </si>
  <si>
    <t>24123</t>
  </si>
  <si>
    <t>29123</t>
  </si>
  <si>
    <t>34123</t>
  </si>
  <si>
    <t>39123</t>
  </si>
  <si>
    <t>44123</t>
  </si>
  <si>
    <t>49123</t>
  </si>
  <si>
    <t>54123</t>
  </si>
  <si>
    <t>59123</t>
  </si>
  <si>
    <t>64123</t>
  </si>
  <si>
    <t>69123</t>
  </si>
  <si>
    <t>74123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</si>
</sst>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&quot;$&quot;#,##0.00"/>
    <numFmt numFmtId="166" formatCode="0.000"/>
    <numFmt numFmtId="167" formatCode="[$฿-41E]#,##0.00"/>
    <numFmt numFmtId="168" formatCode="[$-409]dd\-mmm\-yy;@"/>
    <numFmt numFmtId="169" formatCode="[$-409]d\-mmm\-yy;@"/>
    <numFmt numFmtId="170" formatCode="[$฿-41E]#,##0"/>
    <numFmt numFmtId="171" formatCode="&quot;$&quot;#,##0"/>
    <numFmt numFmtId="172" formatCode="[$THB]\ #,##0.00"/>
    <numFmt numFmtId="173" formatCode="[$THB]\ #,##0"/>
    <numFmt numFmtId="174" formatCode="[$USD]\ #,##0.0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theme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.5"/>
      <color theme="1"/>
      <name val="Arial"/>
      <family val="2"/>
    </font>
    <font>
      <sz val="7"/>
      <color theme="1"/>
      <name val="Arial"/>
      <family val="2"/>
    </font>
    <font>
      <sz val="8.5"/>
      <name val="Arial"/>
      <family val="2"/>
    </font>
    <font>
      <sz val="7"/>
      <name val="Arial"/>
      <family val="2"/>
    </font>
    <font>
      <b/>
      <sz val="8"/>
      <name val="Tahoma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sz val="8"/>
      <color theme="0"/>
      <name val="Arial"/>
      <family val="2"/>
    </font>
    <font>
      <sz val="14"/>
      <color rgb="FF31B3E4"/>
      <name val="Arial"/>
      <family val="2"/>
    </font>
    <font>
      <b/>
      <sz val="9"/>
      <color rgb="FF31B3E4"/>
      <name val="Arial"/>
      <family val="2"/>
    </font>
    <font>
      <b/>
      <sz val="7"/>
      <color rgb="FF31B3E4"/>
      <name val="Arial"/>
      <family val="2"/>
    </font>
    <font>
      <i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rgb="FF00B0F0"/>
      <name val="Arial"/>
      <family val="2"/>
    </font>
    <font>
      <sz val="9"/>
      <color rgb="FF963634"/>
      <name val="Arial"/>
      <family val="2"/>
    </font>
    <font>
      <b/>
      <sz val="8"/>
      <color rgb="FF963634"/>
      <name val="Arial"/>
      <family val="2"/>
    </font>
    <font>
      <b/>
      <i/>
      <sz val="8"/>
      <color rgb="FF963634"/>
      <name val="Arial"/>
      <family val="2"/>
    </font>
    <font>
      <b/>
      <sz val="10"/>
      <color rgb="FF00B0F0"/>
      <name val="Arial"/>
      <family val="2"/>
    </font>
    <font>
      <b/>
      <sz val="10"/>
      <color rgb="FF31B3E4"/>
      <name val="Arial"/>
      <family val="2"/>
    </font>
    <font>
      <b/>
      <sz val="8"/>
      <color rgb="FF31B3E4"/>
      <name val="Arial"/>
      <family val="2"/>
    </font>
    <font>
      <b/>
      <u/>
      <sz val="8"/>
      <color theme="1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7.5"/>
      <color theme="1" tint="0.34998626667073579"/>
      <name val="Arial"/>
      <family val="2"/>
    </font>
    <font>
      <i/>
      <sz val="7"/>
      <color theme="1"/>
      <name val="Arial"/>
      <family val="2"/>
    </font>
    <font>
      <b/>
      <i/>
      <sz val="7"/>
      <color theme="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1B3E4"/>
        <bgColor indexed="64"/>
      </patternFill>
    </fill>
    <fill>
      <patternFill patternType="solid">
        <fgColor rgb="FF71727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6F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0" tint="-0.499984740745262"/>
      </right>
      <top/>
      <bottom style="thin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4.9989318521683403E-2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34998626667073579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1" tint="0.499984740745262"/>
      </bottom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24" borderId="9" applyNumberFormat="0" applyAlignment="0" applyProtection="0"/>
    <xf numFmtId="0" fontId="18" fillId="25" borderId="11" applyNumberFormat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9" applyNumberFormat="0" applyAlignment="0" applyProtection="0"/>
    <xf numFmtId="0" fontId="25" fillId="0" borderId="10" applyNumberFormat="0" applyFill="0" applyAlignment="0" applyProtection="0"/>
    <xf numFmtId="0" fontId="26" fillId="27" borderId="0" applyNumberFormat="0" applyBorder="0" applyAlignment="0" applyProtection="0"/>
    <xf numFmtId="0" fontId="3" fillId="26" borderId="12" applyNumberFormat="0" applyFont="0" applyAlignment="0" applyProtection="0"/>
    <xf numFmtId="0" fontId="27" fillId="24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2" fillId="0" borderId="0"/>
    <xf numFmtId="173" fontId="1" fillId="0" borderId="0"/>
    <xf numFmtId="43" fontId="1" fillId="0" borderId="0" applyFont="0" applyFill="0" applyBorder="0" applyAlignment="0" applyProtection="0"/>
    <xf numFmtId="173" fontId="1" fillId="0" borderId="0"/>
    <xf numFmtId="173" fontId="3" fillId="0" borderId="0"/>
    <xf numFmtId="173" fontId="3" fillId="0" borderId="0"/>
    <xf numFmtId="173" fontId="1" fillId="0" borderId="0"/>
  </cellStyleXfs>
  <cellXfs count="659">
    <xf numFmtId="0" fontId="0" fillId="0" borderId="0" xfId="0"/>
    <xf numFmtId="0" fontId="9" fillId="2" borderId="0" xfId="0" applyFont="1" applyFill="1" applyAlignment="1" applyProtection="1">
      <alignment horizontal="center"/>
      <protection hidden="1"/>
    </xf>
    <xf numFmtId="1" fontId="9" fillId="2" borderId="0" xfId="0" applyNumberFormat="1" applyFont="1" applyFill="1" applyAlignment="1" applyProtection="1">
      <alignment horizontal="center"/>
      <protection hidden="1"/>
    </xf>
    <xf numFmtId="10" fontId="12" fillId="2" borderId="0" xfId="0" applyNumberFormat="1" applyFont="1" applyFill="1" applyAlignment="1" applyProtection="1">
      <alignment horizontal="center"/>
      <protection hidden="1"/>
    </xf>
    <xf numFmtId="0" fontId="5" fillId="2" borderId="0" xfId="0" applyFont="1" applyFill="1"/>
    <xf numFmtId="4" fontId="5" fillId="2" borderId="0" xfId="0" applyNumberFormat="1" applyFont="1" applyFill="1"/>
    <xf numFmtId="0" fontId="9" fillId="2" borderId="0" xfId="0" applyFont="1" applyFill="1" applyProtection="1">
      <protection hidden="1"/>
    </xf>
    <xf numFmtId="1" fontId="9" fillId="2" borderId="0" xfId="0" applyNumberFormat="1" applyFont="1" applyFill="1" applyProtection="1">
      <protection hidden="1"/>
    </xf>
    <xf numFmtId="0" fontId="9" fillId="2" borderId="0" xfId="0" applyFont="1" applyFill="1" applyAlignment="1" applyProtection="1">
      <alignment wrapText="1"/>
      <protection hidden="1"/>
    </xf>
    <xf numFmtId="0" fontId="0" fillId="2" borderId="2" xfId="0" applyFill="1" applyBorder="1"/>
    <xf numFmtId="0" fontId="0" fillId="2" borderId="5" xfId="0" applyFill="1" applyBorder="1"/>
    <xf numFmtId="0" fontId="7" fillId="2" borderId="5" xfId="0" applyFont="1" applyFill="1" applyBorder="1" applyAlignment="1">
      <alignment wrapText="1"/>
    </xf>
    <xf numFmtId="0" fontId="5" fillId="2" borderId="5" xfId="0" applyFont="1" applyFill="1" applyBorder="1"/>
    <xf numFmtId="0" fontId="0" fillId="2" borderId="3" xfId="0" applyFill="1" applyBorder="1"/>
    <xf numFmtId="0" fontId="7" fillId="2" borderId="0" xfId="0" applyFont="1" applyFill="1" applyAlignment="1">
      <alignment vertical="center" wrapText="1"/>
    </xf>
    <xf numFmtId="0" fontId="31" fillId="2" borderId="0" xfId="0" applyFont="1" applyFill="1" applyAlignment="1">
      <alignment wrapText="1"/>
    </xf>
    <xf numFmtId="0" fontId="36" fillId="2" borderId="0" xfId="0" applyFont="1" applyFill="1" applyAlignment="1">
      <alignment vertical="center" wrapText="1"/>
    </xf>
    <xf numFmtId="0" fontId="37" fillId="2" borderId="0" xfId="0" applyFont="1" applyFill="1"/>
    <xf numFmtId="0" fontId="35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6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9" fontId="37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8" borderId="5" xfId="0" applyFont="1" applyFill="1" applyBorder="1"/>
    <xf numFmtId="165" fontId="10" fillId="3" borderId="0" xfId="0" applyNumberFormat="1" applyFont="1" applyFill="1" applyAlignment="1">
      <alignment horizontal="center" vertical="center"/>
    </xf>
    <xf numFmtId="165" fontId="10" fillId="28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9" fontId="3" fillId="3" borderId="0" xfId="2" applyFont="1" applyFill="1" applyAlignment="1" applyProtection="1">
      <alignment horizontal="center"/>
      <protection hidden="1"/>
    </xf>
    <xf numFmtId="4" fontId="3" fillId="3" borderId="0" xfId="2" applyNumberFormat="1" applyFont="1" applyFill="1" applyAlignment="1" applyProtection="1">
      <alignment horizontal="center"/>
      <protection hidden="1"/>
    </xf>
    <xf numFmtId="4" fontId="3" fillId="28" borderId="0" xfId="2" applyNumberFormat="1" applyFont="1" applyFill="1" applyAlignment="1" applyProtection="1">
      <alignment horizontal="center"/>
      <protection hidden="1"/>
    </xf>
    <xf numFmtId="1" fontId="10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3" fillId="2" borderId="0" xfId="2" applyNumberFormat="1" applyFont="1" applyFill="1" applyAlignment="1" applyProtection="1">
      <alignment horizontal="center"/>
      <protection hidden="1"/>
    </xf>
    <xf numFmtId="0" fontId="3" fillId="2" borderId="0" xfId="2" applyNumberFormat="1" applyFont="1" applyFill="1" applyAlignment="1" applyProtection="1">
      <alignment horizontal="center"/>
      <protection hidden="1"/>
    </xf>
    <xf numFmtId="7" fontId="3" fillId="2" borderId="0" xfId="0" applyNumberFormat="1" applyFont="1" applyFill="1" applyAlignment="1">
      <alignment vertical="center"/>
    </xf>
    <xf numFmtId="7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8" fillId="2" borderId="0" xfId="0" applyFont="1" applyFill="1"/>
    <xf numFmtId="0" fontId="10" fillId="29" borderId="0" xfId="0" applyFont="1" applyFill="1" applyAlignment="1">
      <alignment vertical="center"/>
    </xf>
    <xf numFmtId="0" fontId="10" fillId="28" borderId="0" xfId="0" applyFont="1" applyFill="1" applyAlignment="1">
      <alignment vertical="center"/>
    </xf>
    <xf numFmtId="0" fontId="10" fillId="28" borderId="0" xfId="0" applyFont="1" applyFill="1" applyAlignment="1">
      <alignment horizontal="right" vertical="center"/>
    </xf>
    <xf numFmtId="0" fontId="14" fillId="29" borderId="0" xfId="0" applyFont="1" applyFill="1" applyAlignment="1">
      <alignment vertical="center" wrapText="1"/>
    </xf>
    <xf numFmtId="0" fontId="14" fillId="28" borderId="0" xfId="0" applyFont="1" applyFill="1" applyAlignment="1">
      <alignment vertical="center" wrapText="1"/>
    </xf>
    <xf numFmtId="0" fontId="14" fillId="29" borderId="0" xfId="0" applyFont="1" applyFill="1" applyAlignment="1">
      <alignment horizontal="right" vertical="center" wrapText="1"/>
    </xf>
    <xf numFmtId="0" fontId="14" fillId="28" borderId="0" xfId="0" applyFont="1" applyFill="1" applyAlignment="1">
      <alignment horizontal="right" vertical="center" wrapText="1"/>
    </xf>
    <xf numFmtId="0" fontId="3" fillId="29" borderId="0" xfId="0" applyFont="1" applyFill="1" applyAlignment="1">
      <alignment vertical="center" wrapText="1"/>
    </xf>
    <xf numFmtId="0" fontId="3" fillId="28" borderId="0" xfId="0" applyFont="1" applyFill="1" applyAlignment="1">
      <alignment vertical="center" wrapText="1"/>
    </xf>
    <xf numFmtId="0" fontId="3" fillId="28" borderId="0" xfId="0" applyFont="1" applyFill="1" applyAlignment="1">
      <alignment horizontal="right" vertical="center" wrapText="1"/>
    </xf>
    <xf numFmtId="10" fontId="10" fillId="28" borderId="0" xfId="0" applyNumberFormat="1" applyFont="1" applyFill="1" applyAlignment="1" applyProtection="1">
      <alignment horizontal="center" vertical="center"/>
      <protection hidden="1"/>
    </xf>
    <xf numFmtId="0" fontId="10" fillId="28" borderId="0" xfId="0" applyFont="1" applyFill="1"/>
    <xf numFmtId="0" fontId="10" fillId="4" borderId="0" xfId="0" applyFont="1" applyFill="1"/>
    <xf numFmtId="0" fontId="10" fillId="28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10" fontId="10" fillId="2" borderId="0" xfId="0" applyNumberFormat="1" applyFont="1" applyFill="1"/>
    <xf numFmtId="10" fontId="9" fillId="3" borderId="0" xfId="0" applyNumberFormat="1" applyFont="1" applyFill="1"/>
    <xf numFmtId="0" fontId="10" fillId="3" borderId="0" xfId="0" applyFont="1" applyFill="1" applyAlignment="1">
      <alignment horizontal="center"/>
    </xf>
    <xf numFmtId="10" fontId="9" fillId="2" borderId="0" xfId="0" applyNumberFormat="1" applyFont="1" applyFill="1"/>
    <xf numFmtId="0" fontId="10" fillId="28" borderId="4" xfId="0" applyFont="1" applyFill="1" applyBorder="1"/>
    <xf numFmtId="0" fontId="10" fillId="28" borderId="4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1" fillId="2" borderId="5" xfId="0" applyFont="1" applyFill="1" applyBorder="1" applyAlignment="1">
      <alignment wrapText="1"/>
    </xf>
    <xf numFmtId="0" fontId="32" fillId="2" borderId="0" xfId="0" applyFont="1" applyFill="1" applyAlignment="1">
      <alignment vertical="center" wrapText="1"/>
    </xf>
    <xf numFmtId="0" fontId="14" fillId="28" borderId="4" xfId="0" applyFont="1" applyFill="1" applyBorder="1" applyAlignment="1">
      <alignment vertical="center"/>
    </xf>
    <xf numFmtId="0" fontId="8" fillId="0" borderId="0" xfId="0" applyFont="1"/>
    <xf numFmtId="0" fontId="5" fillId="0" borderId="0" xfId="0" applyFont="1"/>
    <xf numFmtId="168" fontId="6" fillId="3" borderId="0" xfId="0" applyNumberFormat="1" applyFont="1" applyFill="1" applyAlignment="1">
      <alignment horizontal="center" vertical="center"/>
    </xf>
    <xf numFmtId="168" fontId="6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166" fontId="50" fillId="2" borderId="0" xfId="0" applyNumberFormat="1" applyFont="1" applyFill="1" applyAlignment="1">
      <alignment horizontal="center"/>
    </xf>
    <xf numFmtId="49" fontId="35" fillId="2" borderId="0" xfId="0" applyNumberFormat="1" applyFont="1" applyFill="1" applyAlignment="1">
      <alignment horizontal="right"/>
    </xf>
    <xf numFmtId="0" fontId="35" fillId="2" borderId="0" xfId="3" applyFont="1" applyFill="1" applyProtection="1">
      <protection hidden="1"/>
    </xf>
    <xf numFmtId="9" fontId="35" fillId="2" borderId="0" xfId="3" applyNumberFormat="1" applyFont="1" applyFill="1" applyProtection="1">
      <protection hidden="1"/>
    </xf>
    <xf numFmtId="9" fontId="35" fillId="2" borderId="0" xfId="2" applyFont="1" applyFill="1" applyAlignment="1">
      <alignment horizontal="center"/>
    </xf>
    <xf numFmtId="1" fontId="35" fillId="2" borderId="0" xfId="2" applyNumberFormat="1" applyFont="1" applyFill="1" applyAlignment="1">
      <alignment horizontal="center"/>
    </xf>
    <xf numFmtId="0" fontId="35" fillId="2" borderId="0" xfId="0" applyFont="1" applyFill="1" applyAlignment="1">
      <alignment horizontal="right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/>
    </xf>
    <xf numFmtId="2" fontId="37" fillId="2" borderId="0" xfId="0" applyNumberFormat="1" applyFont="1" applyFill="1"/>
    <xf numFmtId="0" fontId="10" fillId="2" borderId="0" xfId="0" applyFont="1" applyFill="1" applyAlignment="1">
      <alignment vertical="center"/>
    </xf>
    <xf numFmtId="167" fontId="0" fillId="0" borderId="0" xfId="0" applyNumberFormat="1"/>
    <xf numFmtId="165" fontId="36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/>
    <xf numFmtId="0" fontId="7" fillId="28" borderId="0" xfId="0" applyFont="1" applyFill="1" applyAlignment="1">
      <alignment horizontal="center" vertical="center"/>
    </xf>
    <xf numFmtId="10" fontId="10" fillId="29" borderId="0" xfId="0" applyNumberFormat="1" applyFont="1" applyFill="1" applyAlignment="1" applyProtection="1">
      <alignment horizontal="center" vertical="center"/>
      <protection hidden="1"/>
    </xf>
    <xf numFmtId="0" fontId="14" fillId="28" borderId="4" xfId="0" applyFont="1" applyFill="1" applyBorder="1" applyAlignment="1">
      <alignment horizontal="right" vertical="center"/>
    </xf>
    <xf numFmtId="0" fontId="9" fillId="2" borderId="0" xfId="0" applyFont="1" applyFill="1"/>
    <xf numFmtId="9" fontId="3" fillId="2" borderId="0" xfId="2" applyFont="1" applyFill="1" applyAlignment="1" applyProtection="1">
      <alignment horizontal="center"/>
      <protection hidden="1"/>
    </xf>
    <xf numFmtId="0" fontId="14" fillId="28" borderId="5" xfId="0" applyFont="1" applyFill="1" applyBorder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167" fontId="10" fillId="2" borderId="8" xfId="0" applyNumberFormat="1" applyFont="1" applyFill="1" applyBorder="1" applyAlignment="1">
      <alignment horizontal="center" vertical="center"/>
    </xf>
    <xf numFmtId="0" fontId="40" fillId="32" borderId="0" xfId="0" applyFont="1" applyFill="1" applyAlignment="1">
      <alignment horizontal="center" vertical="center"/>
    </xf>
    <xf numFmtId="0" fontId="14" fillId="33" borderId="25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 vertical="center"/>
    </xf>
    <xf numFmtId="0" fontId="14" fillId="32" borderId="1" xfId="0" applyFont="1" applyFill="1" applyBorder="1" applyAlignment="1">
      <alignment vertical="center"/>
    </xf>
    <xf numFmtId="0" fontId="14" fillId="32" borderId="4" xfId="0" applyFont="1" applyFill="1" applyBorder="1" applyAlignment="1">
      <alignment vertical="center"/>
    </xf>
    <xf numFmtId="0" fontId="14" fillId="32" borderId="4" xfId="0" applyFont="1" applyFill="1" applyBorder="1" applyAlignment="1">
      <alignment horizontal="right" vertical="center"/>
    </xf>
    <xf numFmtId="0" fontId="14" fillId="32" borderId="4" xfId="0" applyFont="1" applyFill="1" applyBorder="1" applyAlignment="1">
      <alignment horizontal="left" vertical="center"/>
    </xf>
    <xf numFmtId="7" fontId="14" fillId="32" borderId="7" xfId="0" applyNumberFormat="1" applyFont="1" applyFill="1" applyBorder="1" applyAlignment="1">
      <alignment horizontal="left" vertical="center"/>
    </xf>
    <xf numFmtId="0" fontId="0" fillId="32" borderId="0" xfId="0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10" fontId="9" fillId="3" borderId="4" xfId="0" applyNumberFormat="1" applyFont="1" applyFill="1" applyBorder="1"/>
    <xf numFmtId="0" fontId="40" fillId="35" borderId="2" xfId="0" applyFont="1" applyFill="1" applyBorder="1" applyAlignment="1">
      <alignment horizontal="center" vertical="center"/>
    </xf>
    <xf numFmtId="0" fontId="40" fillId="35" borderId="5" xfId="0" applyFont="1" applyFill="1" applyBorder="1" applyAlignment="1">
      <alignment horizontal="center" vertical="center"/>
    </xf>
    <xf numFmtId="0" fontId="40" fillId="35" borderId="6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170" fontId="10" fillId="0" borderId="8" xfId="0" applyNumberFormat="1" applyFont="1" applyBorder="1" applyAlignment="1">
      <alignment horizontal="center" vertical="center"/>
    </xf>
    <xf numFmtId="170" fontId="10" fillId="0" borderId="7" xfId="0" applyNumberFormat="1" applyFont="1" applyBorder="1" applyAlignment="1">
      <alignment horizontal="center" vertical="center"/>
    </xf>
    <xf numFmtId="0" fontId="43" fillId="36" borderId="5" xfId="0" applyFont="1" applyFill="1" applyBorder="1" applyAlignment="1">
      <alignment horizontal="center"/>
    </xf>
    <xf numFmtId="0" fontId="0" fillId="36" borderId="0" xfId="0" applyFill="1"/>
    <xf numFmtId="167" fontId="43" fillId="36" borderId="0" xfId="0" applyNumberFormat="1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6" fillId="4" borderId="32" xfId="0" applyFont="1" applyFill="1" applyBorder="1" applyAlignment="1">
      <alignment horizontal="center" vertical="center"/>
    </xf>
    <xf numFmtId="0" fontId="0" fillId="30" borderId="0" xfId="0" applyFill="1"/>
    <xf numFmtId="0" fontId="0" fillId="30" borderId="5" xfId="0" applyFill="1" applyBorder="1"/>
    <xf numFmtId="173" fontId="6" fillId="5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72" fontId="0" fillId="0" borderId="0" xfId="0" applyNumberFormat="1"/>
    <xf numFmtId="10" fontId="0" fillId="0" borderId="0" xfId="0" applyNumberFormat="1"/>
    <xf numFmtId="166" fontId="6" fillId="0" borderId="0" xfId="0" applyNumberFormat="1" applyFont="1"/>
    <xf numFmtId="9" fontId="6" fillId="0" borderId="0" xfId="0" applyNumberFormat="1" applyFont="1"/>
    <xf numFmtId="0" fontId="33" fillId="2" borderId="0" xfId="0" applyFont="1" applyFill="1" applyAlignment="1">
      <alignment horizontal="center"/>
    </xf>
    <xf numFmtId="0" fontId="55" fillId="2" borderId="0" xfId="0" applyFont="1" applyFill="1"/>
    <xf numFmtId="0" fontId="65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right" vertical="center"/>
    </xf>
    <xf numFmtId="0" fontId="55" fillId="4" borderId="0" xfId="0" applyFont="1" applyFill="1"/>
    <xf numFmtId="0" fontId="9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67" fillId="2" borderId="0" xfId="0" applyFont="1" applyFill="1" applyAlignment="1">
      <alignment vertical="center"/>
    </xf>
    <xf numFmtId="0" fontId="57" fillId="2" borderId="0" xfId="0" applyFont="1" applyFill="1" applyAlignment="1">
      <alignment horizontal="right" wrapText="1"/>
    </xf>
    <xf numFmtId="0" fontId="67" fillId="2" borderId="0" xfId="0" applyFont="1" applyFill="1" applyAlignment="1">
      <alignment horizontal="right"/>
    </xf>
    <xf numFmtId="0" fontId="57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4" fillId="30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44" fillId="30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1" fillId="4" borderId="0" xfId="0" applyFont="1" applyFill="1" applyAlignment="1">
      <alignment horizontal="right" vertical="center"/>
    </xf>
    <xf numFmtId="0" fontId="57" fillId="2" borderId="0" xfId="0" applyFont="1" applyFill="1" applyAlignment="1">
      <alignment vertical="center" wrapText="1"/>
    </xf>
    <xf numFmtId="165" fontId="55" fillId="2" borderId="0" xfId="0" applyNumberFormat="1" applyFont="1" applyFill="1" applyAlignment="1">
      <alignment horizontal="center" vertical="center"/>
    </xf>
    <xf numFmtId="0" fontId="68" fillId="0" borderId="0" xfId="3" applyFont="1" applyAlignment="1">
      <alignment horizontal="center"/>
    </xf>
    <xf numFmtId="0" fontId="70" fillId="0" borderId="0" xfId="4" applyFont="1" applyAlignment="1">
      <alignment horizontal="center" vertical="center"/>
    </xf>
    <xf numFmtId="165" fontId="5" fillId="0" borderId="0" xfId="0" applyNumberFormat="1" applyFont="1"/>
    <xf numFmtId="173" fontId="6" fillId="4" borderId="34" xfId="0" applyNumberFormat="1" applyFont="1" applyFill="1" applyBorder="1" applyAlignment="1">
      <alignment horizontal="center" vertical="center"/>
    </xf>
    <xf numFmtId="169" fontId="6" fillId="2" borderId="0" xfId="0" applyNumberFormat="1" applyFont="1" applyFill="1" applyAlignment="1">
      <alignment horizontal="left" vertical="center"/>
    </xf>
    <xf numFmtId="169" fontId="6" fillId="2" borderId="0" xfId="0" applyNumberFormat="1" applyFont="1" applyFill="1" applyAlignment="1">
      <alignment horizontal="left"/>
    </xf>
    <xf numFmtId="0" fontId="43" fillId="5" borderId="32" xfId="0" applyFont="1" applyFill="1" applyBorder="1" applyAlignment="1" applyProtection="1">
      <alignment horizontal="center" vertical="center"/>
      <protection locked="0"/>
    </xf>
    <xf numFmtId="165" fontId="6" fillId="4" borderId="39" xfId="0" applyNumberFormat="1" applyFont="1" applyFill="1" applyBorder="1" applyAlignment="1">
      <alignment horizontal="center" vertical="center"/>
    </xf>
    <xf numFmtId="165" fontId="10" fillId="29" borderId="0" xfId="1" applyNumberFormat="1" applyFont="1" applyFill="1" applyAlignment="1">
      <alignment horizontal="center" vertical="center"/>
    </xf>
    <xf numFmtId="165" fontId="34" fillId="29" borderId="0" xfId="1" applyNumberFormat="1" applyFont="1" applyFill="1" applyAlignment="1">
      <alignment horizontal="center" vertical="center"/>
    </xf>
    <xf numFmtId="165" fontId="3" fillId="29" borderId="0" xfId="56" applyNumberFormat="1" applyFont="1" applyFill="1" applyAlignment="1">
      <alignment horizontal="center" vertical="center"/>
    </xf>
    <xf numFmtId="165" fontId="10" fillId="29" borderId="0" xfId="56" applyNumberFormat="1" applyFont="1" applyFill="1" applyAlignment="1">
      <alignment horizontal="center" vertical="center"/>
    </xf>
    <xf numFmtId="165" fontId="7" fillId="33" borderId="0" xfId="56" applyNumberFormat="1" applyFont="1" applyFill="1" applyAlignment="1">
      <alignment horizontal="center" vertical="center"/>
    </xf>
    <xf numFmtId="165" fontId="7" fillId="32" borderId="0" xfId="56" applyNumberFormat="1" applyFont="1" applyFill="1" applyAlignment="1">
      <alignment horizontal="center" vertical="center"/>
    </xf>
    <xf numFmtId="0" fontId="3" fillId="29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14" fillId="33" borderId="6" xfId="0" applyFont="1" applyFill="1" applyBorder="1" applyAlignment="1">
      <alignment horizontal="center" vertical="center"/>
    </xf>
    <xf numFmtId="0" fontId="0" fillId="30" borderId="0" xfId="0" applyFill="1" applyAlignment="1">
      <alignment horizontal="center" vertical="center"/>
    </xf>
    <xf numFmtId="0" fontId="0" fillId="30" borderId="0" xfId="0" applyFill="1" applyAlignment="1">
      <alignment vertical="center"/>
    </xf>
    <xf numFmtId="166" fontId="10" fillId="2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6" fontId="10" fillId="2" borderId="5" xfId="0" applyNumberFormat="1" applyFont="1" applyFill="1" applyBorder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9" fontId="10" fillId="2" borderId="5" xfId="0" applyNumberFormat="1" applyFont="1" applyFill="1" applyBorder="1" applyAlignment="1">
      <alignment horizontal="center" vertical="center"/>
    </xf>
    <xf numFmtId="167" fontId="10" fillId="2" borderId="5" xfId="0" applyNumberFormat="1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9" fontId="3" fillId="2" borderId="5" xfId="2" applyFont="1" applyFill="1" applyBorder="1" applyAlignment="1" applyProtection="1">
      <alignment horizontal="center"/>
      <protection hidden="1"/>
    </xf>
    <xf numFmtId="4" fontId="3" fillId="2" borderId="5" xfId="2" applyNumberFormat="1" applyFont="1" applyFill="1" applyBorder="1" applyAlignment="1" applyProtection="1">
      <alignment horizontal="center"/>
      <protection hidden="1"/>
    </xf>
    <xf numFmtId="0" fontId="3" fillId="2" borderId="5" xfId="2" applyNumberFormat="1" applyFont="1" applyFill="1" applyBorder="1" applyAlignment="1" applyProtection="1">
      <alignment horizontal="center"/>
      <protection hidden="1"/>
    </xf>
    <xf numFmtId="167" fontId="10" fillId="2" borderId="6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166" fontId="10" fillId="2" borderId="4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9" fontId="10" fillId="2" borderId="4" xfId="0" applyNumberFormat="1" applyFont="1" applyFill="1" applyBorder="1" applyAlignment="1">
      <alignment horizontal="center" vertical="center"/>
    </xf>
    <xf numFmtId="167" fontId="10" fillId="2" borderId="4" xfId="0" applyNumberFormat="1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9" fontId="3" fillId="2" borderId="4" xfId="2" applyFont="1" applyFill="1" applyBorder="1" applyAlignment="1" applyProtection="1">
      <alignment horizontal="center"/>
      <protection hidden="1"/>
    </xf>
    <xf numFmtId="4" fontId="3" fillId="2" borderId="4" xfId="2" applyNumberFormat="1" applyFont="1" applyFill="1" applyBorder="1" applyAlignment="1" applyProtection="1">
      <alignment horizontal="center"/>
      <protection hidden="1"/>
    </xf>
    <xf numFmtId="0" fontId="3" fillId="2" borderId="4" xfId="2" applyNumberFormat="1" applyFont="1" applyFill="1" applyBorder="1" applyAlignment="1" applyProtection="1">
      <alignment horizontal="center"/>
      <protection hidden="1"/>
    </xf>
    <xf numFmtId="167" fontId="10" fillId="2" borderId="7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" fillId="3" borderId="26" xfId="0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0" fontId="10" fillId="38" borderId="0" xfId="0" applyNumberFormat="1" applyFont="1" applyFill="1" applyAlignment="1" applyProtection="1">
      <alignment horizontal="center" vertical="center"/>
      <protection hidden="1"/>
    </xf>
    <xf numFmtId="0" fontId="10" fillId="38" borderId="0" xfId="0" applyFont="1" applyFill="1" applyAlignment="1">
      <alignment vertical="center"/>
    </xf>
    <xf numFmtId="0" fontId="10" fillId="38" borderId="0" xfId="0" applyFont="1" applyFill="1" applyAlignment="1">
      <alignment horizontal="right" vertical="center"/>
    </xf>
    <xf numFmtId="0" fontId="14" fillId="38" borderId="0" xfId="0" applyFont="1" applyFill="1" applyAlignment="1">
      <alignment vertical="center" wrapText="1"/>
    </xf>
    <xf numFmtId="0" fontId="14" fillId="38" borderId="0" xfId="0" applyFont="1" applyFill="1" applyAlignment="1">
      <alignment horizontal="right" vertical="center" wrapText="1"/>
    </xf>
    <xf numFmtId="0" fontId="3" fillId="38" borderId="0" xfId="0" applyFont="1" applyFill="1" applyAlignment="1">
      <alignment vertical="center" wrapText="1"/>
    </xf>
    <xf numFmtId="0" fontId="3" fillId="38" borderId="0" xfId="0" applyFont="1" applyFill="1" applyAlignment="1">
      <alignment horizontal="right" vertical="center" wrapText="1"/>
    </xf>
    <xf numFmtId="0" fontId="10" fillId="3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10" fillId="29" borderId="8" xfId="1" applyNumberFormat="1" applyFont="1" applyFill="1" applyBorder="1" applyAlignment="1">
      <alignment horizontal="center" vertical="center"/>
    </xf>
    <xf numFmtId="165" fontId="34" fillId="29" borderId="8" xfId="1" applyNumberFormat="1" applyFont="1" applyFill="1" applyBorder="1" applyAlignment="1">
      <alignment horizontal="center" vertical="center"/>
    </xf>
    <xf numFmtId="165" fontId="3" fillId="29" borderId="8" xfId="56" applyNumberFormat="1" applyFont="1" applyFill="1" applyBorder="1" applyAlignment="1">
      <alignment horizontal="center" vertical="center"/>
    </xf>
    <xf numFmtId="165" fontId="10" fillId="29" borderId="8" xfId="56" applyNumberFormat="1" applyFont="1" applyFill="1" applyBorder="1" applyAlignment="1">
      <alignment horizontal="center" vertical="center"/>
    </xf>
    <xf numFmtId="0" fontId="0" fillId="29" borderId="0" xfId="0" applyFill="1"/>
    <xf numFmtId="165" fontId="7" fillId="33" borderId="8" xfId="56" applyNumberFormat="1" applyFont="1" applyFill="1" applyBorder="1" applyAlignment="1">
      <alignment horizontal="center" vertical="center"/>
    </xf>
    <xf numFmtId="165" fontId="7" fillId="32" borderId="8" xfId="56" applyNumberFormat="1" applyFont="1" applyFill="1" applyBorder="1" applyAlignment="1">
      <alignment horizontal="center" vertical="center"/>
    </xf>
    <xf numFmtId="0" fontId="36" fillId="2" borderId="3" xfId="0" applyFont="1" applyFill="1" applyBorder="1"/>
    <xf numFmtId="0" fontId="36" fillId="2" borderId="0" xfId="0" applyFont="1" applyFill="1"/>
    <xf numFmtId="0" fontId="6" fillId="3" borderId="3" xfId="0" applyFont="1" applyFill="1" applyBorder="1"/>
    <xf numFmtId="0" fontId="6" fillId="3" borderId="0" xfId="0" applyFont="1" applyFill="1"/>
    <xf numFmtId="0" fontId="6" fillId="2" borderId="3" xfId="0" applyFont="1" applyFill="1" applyBorder="1"/>
    <xf numFmtId="0" fontId="6" fillId="2" borderId="0" xfId="0" applyFont="1" applyFill="1"/>
    <xf numFmtId="0" fontId="73" fillId="0" borderId="0" xfId="0" applyFont="1"/>
    <xf numFmtId="0" fontId="58" fillId="0" borderId="0" xfId="0" applyFont="1"/>
    <xf numFmtId="165" fontId="10" fillId="29" borderId="6" xfId="1" applyNumberFormat="1" applyFont="1" applyFill="1" applyBorder="1" applyAlignment="1">
      <alignment horizontal="center" vertical="center"/>
    </xf>
    <xf numFmtId="0" fontId="45" fillId="37" borderId="33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center" vertical="center"/>
    </xf>
    <xf numFmtId="165" fontId="6" fillId="4" borderId="47" xfId="0" applyNumberFormat="1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right" vertical="center"/>
    </xf>
    <xf numFmtId="0" fontId="10" fillId="29" borderId="0" xfId="0" applyFont="1" applyFill="1" applyAlignment="1">
      <alignment horizontal="right" vertical="center"/>
    </xf>
    <xf numFmtId="0" fontId="3" fillId="29" borderId="0" xfId="0" applyFont="1" applyFill="1" applyAlignment="1">
      <alignment horizontal="right" vertical="center" wrapText="1"/>
    </xf>
    <xf numFmtId="0" fontId="14" fillId="33" borderId="5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vertical="center"/>
    </xf>
    <xf numFmtId="165" fontId="10" fillId="29" borderId="5" xfId="1" applyNumberFormat="1" applyFont="1" applyFill="1" applyBorder="1" applyAlignment="1">
      <alignment horizontal="center" vertical="center"/>
    </xf>
    <xf numFmtId="0" fontId="10" fillId="28" borderId="5" xfId="0" applyFont="1" applyFill="1" applyBorder="1" applyAlignment="1">
      <alignment vertical="center"/>
    </xf>
    <xf numFmtId="0" fontId="10" fillId="38" borderId="5" xfId="0" applyFont="1" applyFill="1" applyBorder="1" applyAlignment="1">
      <alignment vertical="center"/>
    </xf>
    <xf numFmtId="0" fontId="10" fillId="38" borderId="5" xfId="0" applyFont="1" applyFill="1" applyBorder="1" applyAlignment="1">
      <alignment horizontal="right" vertical="center"/>
    </xf>
    <xf numFmtId="0" fontId="10" fillId="29" borderId="5" xfId="0" applyFont="1" applyFill="1" applyBorder="1" applyAlignment="1">
      <alignment horizontal="right" vertical="center"/>
    </xf>
    <xf numFmtId="0" fontId="10" fillId="28" borderId="5" xfId="0" applyFont="1" applyFill="1" applyBorder="1" applyAlignment="1">
      <alignment horizontal="right" vertical="center"/>
    </xf>
    <xf numFmtId="0" fontId="10" fillId="29" borderId="4" xfId="0" applyFont="1" applyFill="1" applyBorder="1" applyAlignment="1">
      <alignment vertical="center"/>
    </xf>
    <xf numFmtId="0" fontId="10" fillId="29" borderId="4" xfId="0" applyFont="1" applyFill="1" applyBorder="1" applyAlignment="1">
      <alignment horizontal="right" vertical="center"/>
    </xf>
    <xf numFmtId="10" fontId="10" fillId="29" borderId="4" xfId="0" applyNumberFormat="1" applyFont="1" applyFill="1" applyBorder="1" applyAlignment="1">
      <alignment horizontal="center" vertical="center"/>
    </xf>
    <xf numFmtId="165" fontId="10" fillId="29" borderId="4" xfId="56" applyNumberFormat="1" applyFont="1" applyFill="1" applyBorder="1" applyAlignment="1">
      <alignment horizontal="center" vertical="center"/>
    </xf>
    <xf numFmtId="0" fontId="10" fillId="28" borderId="4" xfId="0" applyFont="1" applyFill="1" applyBorder="1" applyAlignment="1">
      <alignment horizontal="right" vertical="center"/>
    </xf>
    <xf numFmtId="10" fontId="10" fillId="29" borderId="4" xfId="0" applyNumberFormat="1" applyFont="1" applyFill="1" applyBorder="1" applyAlignment="1" applyProtection="1">
      <alignment horizontal="center" vertical="center"/>
      <protection hidden="1"/>
    </xf>
    <xf numFmtId="10" fontId="10" fillId="28" borderId="4" xfId="0" applyNumberFormat="1" applyFont="1" applyFill="1" applyBorder="1" applyAlignment="1" applyProtection="1">
      <alignment horizontal="center" vertical="center"/>
      <protection hidden="1"/>
    </xf>
    <xf numFmtId="165" fontId="10" fillId="29" borderId="7" xfId="56" applyNumberFormat="1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3" borderId="4" xfId="2" applyFont="1" applyFill="1" applyBorder="1" applyAlignment="1" applyProtection="1">
      <alignment horizontal="center"/>
      <protection hidden="1"/>
    </xf>
    <xf numFmtId="2" fontId="3" fillId="3" borderId="4" xfId="0" applyNumberFormat="1" applyFont="1" applyFill="1" applyBorder="1" applyAlignment="1">
      <alignment horizontal="center" vertical="center"/>
    </xf>
    <xf numFmtId="165" fontId="10" fillId="28" borderId="4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3" fillId="28" borderId="4" xfId="2" applyNumberFormat="1" applyFont="1" applyFill="1" applyBorder="1" applyAlignment="1" applyProtection="1">
      <alignment horizontal="center"/>
      <protection hidden="1"/>
    </xf>
    <xf numFmtId="4" fontId="3" fillId="3" borderId="4" xfId="2" applyNumberFormat="1" applyFont="1" applyFill="1" applyBorder="1" applyAlignment="1" applyProtection="1">
      <alignment horizontal="center"/>
      <protection hidden="1"/>
    </xf>
    <xf numFmtId="165" fontId="3" fillId="3" borderId="7" xfId="0" applyNumberFormat="1" applyFont="1" applyFill="1" applyBorder="1" applyAlignment="1">
      <alignment horizontal="center" vertical="center"/>
    </xf>
    <xf numFmtId="165" fontId="10" fillId="2" borderId="0" xfId="56" applyNumberFormat="1" applyFont="1" applyFill="1" applyAlignment="1">
      <alignment horizontal="right"/>
    </xf>
    <xf numFmtId="165" fontId="10" fillId="3" borderId="0" xfId="56" applyNumberFormat="1" applyFont="1" applyFill="1" applyAlignment="1">
      <alignment horizontal="right"/>
    </xf>
    <xf numFmtId="165" fontId="9" fillId="3" borderId="4" xfId="0" applyNumberFormat="1" applyFont="1" applyFill="1" applyBorder="1"/>
    <xf numFmtId="165" fontId="10" fillId="2" borderId="8" xfId="56" applyNumberFormat="1" applyFont="1" applyFill="1" applyBorder="1" applyAlignment="1">
      <alignment horizontal="right"/>
    </xf>
    <xf numFmtId="165" fontId="10" fillId="3" borderId="8" xfId="56" applyNumberFormat="1" applyFont="1" applyFill="1" applyBorder="1" applyAlignment="1">
      <alignment horizontal="right"/>
    </xf>
    <xf numFmtId="165" fontId="9" fillId="3" borderId="7" xfId="0" applyNumberFormat="1" applyFont="1" applyFill="1" applyBorder="1"/>
    <xf numFmtId="165" fontId="6" fillId="0" borderId="0" xfId="0" applyNumberFormat="1" applyFont="1"/>
    <xf numFmtId="0" fontId="55" fillId="2" borderId="0" xfId="0" applyFont="1" applyFill="1" applyAlignment="1">
      <alignment vertical="center"/>
    </xf>
    <xf numFmtId="0" fontId="8" fillId="2" borderId="0" xfId="0" applyFont="1" applyFill="1"/>
    <xf numFmtId="165" fontId="45" fillId="2" borderId="0" xfId="0" applyNumberFormat="1" applyFont="1" applyFill="1" applyAlignment="1">
      <alignment horizontal="center" vertical="center"/>
    </xf>
    <xf numFmtId="0" fontId="67" fillId="2" borderId="0" xfId="0" applyFont="1" applyFill="1" applyAlignment="1">
      <alignment horizontal="right" vertical="center"/>
    </xf>
    <xf numFmtId="0" fontId="14" fillId="32" borderId="0" xfId="0" applyFont="1" applyFill="1" applyAlignment="1">
      <alignment horizontal="right" vertical="center"/>
    </xf>
    <xf numFmtId="10" fontId="77" fillId="29" borderId="0" xfId="1" applyNumberFormat="1" applyFont="1" applyFill="1" applyAlignment="1">
      <alignment horizontal="center" vertical="center"/>
    </xf>
    <xf numFmtId="10" fontId="77" fillId="29" borderId="8" xfId="1" applyNumberFormat="1" applyFont="1" applyFill="1" applyBorder="1" applyAlignment="1">
      <alignment horizontal="center" vertical="center"/>
    </xf>
    <xf numFmtId="10" fontId="3" fillId="29" borderId="0" xfId="0" applyNumberFormat="1" applyFont="1" applyFill="1" applyAlignment="1">
      <alignment horizontal="center" vertical="center"/>
    </xf>
    <xf numFmtId="14" fontId="14" fillId="32" borderId="0" xfId="0" applyNumberFormat="1" applyFont="1" applyFill="1" applyAlignment="1">
      <alignment vertical="center"/>
    </xf>
    <xf numFmtId="14" fontId="8" fillId="2" borderId="0" xfId="0" applyNumberFormat="1" applyFont="1" applyFill="1"/>
    <xf numFmtId="168" fontId="8" fillId="2" borderId="0" xfId="0" applyNumberFormat="1" applyFont="1" applyFill="1"/>
    <xf numFmtId="168" fontId="45" fillId="32" borderId="0" xfId="0" applyNumberFormat="1" applyFont="1" applyFill="1" applyAlignment="1">
      <alignment horizontal="left" vertical="center"/>
    </xf>
    <xf numFmtId="0" fontId="5" fillId="30" borderId="0" xfId="0" applyFont="1" applyFill="1" applyAlignment="1">
      <alignment vertical="top" wrapText="1"/>
    </xf>
    <xf numFmtId="0" fontId="3" fillId="29" borderId="3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1" fillId="0" borderId="0" xfId="3" applyFont="1" applyAlignment="1">
      <alignment horizontal="center" vertical="center"/>
    </xf>
    <xf numFmtId="1" fontId="70" fillId="0" borderId="0" xfId="4" applyNumberFormat="1" applyFont="1" applyAlignment="1">
      <alignment horizontal="center" vertical="center" wrapText="1"/>
    </xf>
    <xf numFmtId="0" fontId="41" fillId="0" borderId="0" xfId="4" applyFont="1" applyAlignment="1">
      <alignment horizontal="center" vertical="center"/>
    </xf>
    <xf numFmtId="0" fontId="41" fillId="0" borderId="0" xfId="6" applyFont="1" applyAlignment="1">
      <alignment horizontal="center"/>
    </xf>
    <xf numFmtId="1" fontId="41" fillId="0" borderId="0" xfId="6" applyNumberFormat="1" applyFont="1" applyAlignment="1">
      <alignment horizontal="center"/>
    </xf>
    <xf numFmtId="165" fontId="41" fillId="0" borderId="0" xfId="53" applyNumberFormat="1" applyFont="1" applyAlignment="1">
      <alignment horizontal="right"/>
    </xf>
    <xf numFmtId="165" fontId="41" fillId="0" borderId="0" xfId="0" applyNumberFormat="1" applyFont="1"/>
    <xf numFmtId="0" fontId="70" fillId="0" borderId="0" xfId="4" applyFont="1" applyAlignment="1">
      <alignment horizontal="center" vertical="center" wrapText="1"/>
    </xf>
    <xf numFmtId="0" fontId="72" fillId="0" borderId="0" xfId="4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0" fillId="37" borderId="27" xfId="0" applyFont="1" applyFill="1" applyBorder="1" applyProtection="1">
      <protection hidden="1"/>
    </xf>
    <xf numFmtId="0" fontId="40" fillId="37" borderId="27" xfId="0" applyFont="1" applyFill="1" applyBorder="1" applyAlignment="1" applyProtection="1">
      <alignment horizontal="center" vertical="center"/>
      <protection hidden="1"/>
    </xf>
    <xf numFmtId="0" fontId="40" fillId="37" borderId="27" xfId="0" applyFont="1" applyFill="1" applyBorder="1" applyAlignment="1" applyProtection="1">
      <alignment horizontal="center" vertical="center" wrapText="1"/>
      <protection hidden="1"/>
    </xf>
    <xf numFmtId="0" fontId="45" fillId="37" borderId="27" xfId="0" applyFont="1" applyFill="1" applyBorder="1" applyAlignment="1" applyProtection="1">
      <alignment horizontal="right" vertical="center"/>
      <protection hidden="1"/>
    </xf>
    <xf numFmtId="0" fontId="6" fillId="5" borderId="27" xfId="0" applyFont="1" applyFill="1" applyBorder="1" applyAlignment="1" applyProtection="1">
      <alignment horizontal="center" vertical="center" wrapText="1"/>
      <protection hidden="1"/>
    </xf>
    <xf numFmtId="169" fontId="6" fillId="5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7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Protection="1">
      <protection hidden="1"/>
    </xf>
    <xf numFmtId="169" fontId="6" fillId="2" borderId="0" xfId="0" applyNumberFormat="1" applyFont="1" applyFill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171" fontId="6" fillId="5" borderId="27" xfId="0" applyNumberFormat="1" applyFont="1" applyFill="1" applyBorder="1" applyAlignment="1" applyProtection="1">
      <alignment horizontal="center" vertical="center"/>
      <protection hidden="1"/>
    </xf>
    <xf numFmtId="173" fontId="6" fillId="5" borderId="34" xfId="0" applyNumberFormat="1" applyFont="1" applyFill="1" applyBorder="1" applyAlignment="1" applyProtection="1">
      <alignment horizontal="center" vertical="center"/>
      <protection hidden="1"/>
    </xf>
    <xf numFmtId="173" fontId="6" fillId="5" borderId="27" xfId="0" applyNumberFormat="1" applyFont="1" applyFill="1" applyBorder="1" applyAlignment="1" applyProtection="1">
      <alignment horizontal="center" vertical="center"/>
      <protection hidden="1"/>
    </xf>
    <xf numFmtId="165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45" fillId="39" borderId="39" xfId="0" applyFont="1" applyFill="1" applyBorder="1" applyAlignment="1" applyProtection="1">
      <alignment horizontal="right" vertical="center"/>
      <protection hidden="1"/>
    </xf>
    <xf numFmtId="165" fontId="33" fillId="4" borderId="34" xfId="0" applyNumberFormat="1" applyFont="1" applyFill="1" applyBorder="1" applyAlignment="1" applyProtection="1">
      <alignment horizontal="center" vertical="center"/>
      <protection hidden="1"/>
    </xf>
    <xf numFmtId="0" fontId="0" fillId="37" borderId="29" xfId="0" applyFill="1" applyBorder="1" applyAlignment="1" applyProtection="1">
      <alignment horizontal="center"/>
      <protection hidden="1"/>
    </xf>
    <xf numFmtId="0" fontId="0" fillId="37" borderId="31" xfId="0" applyFill="1" applyBorder="1" applyAlignment="1" applyProtection="1">
      <alignment horizontal="center"/>
      <protection hidden="1"/>
    </xf>
    <xf numFmtId="0" fontId="0" fillId="37" borderId="30" xfId="0" applyFill="1" applyBorder="1" applyAlignment="1" applyProtection="1">
      <alignment horizontal="center"/>
      <protection hidden="1"/>
    </xf>
    <xf numFmtId="0" fontId="45" fillId="37" borderId="39" xfId="0" applyFont="1" applyFill="1" applyBorder="1" applyAlignment="1" applyProtection="1">
      <alignment horizontal="right" vertical="center"/>
      <protection hidden="1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0" fontId="0" fillId="2" borderId="56" xfId="0" applyFill="1" applyBorder="1"/>
    <xf numFmtId="0" fontId="6" fillId="5" borderId="55" xfId="0" applyFont="1" applyFill="1" applyBorder="1" applyAlignment="1" applyProtection="1">
      <alignment horizontal="center" vertical="center" wrapText="1"/>
      <protection locked="0"/>
    </xf>
    <xf numFmtId="168" fontId="6" fillId="5" borderId="55" xfId="0" applyNumberFormat="1" applyFont="1" applyFill="1" applyBorder="1" applyAlignment="1" applyProtection="1">
      <alignment horizontal="center" vertical="center"/>
      <protection locked="0"/>
    </xf>
    <xf numFmtId="0" fontId="6" fillId="4" borderId="61" xfId="0" applyFont="1" applyFill="1" applyBorder="1" applyAlignment="1">
      <alignment horizontal="center" vertical="center"/>
    </xf>
    <xf numFmtId="0" fontId="43" fillId="2" borderId="60" xfId="0" applyFont="1" applyFill="1" applyBorder="1" applyAlignment="1">
      <alignment vertical="center"/>
    </xf>
    <xf numFmtId="0" fontId="0" fillId="2" borderId="60" xfId="0" applyFill="1" applyBorder="1"/>
    <xf numFmtId="0" fontId="59" fillId="2" borderId="60" xfId="0" applyFont="1" applyFill="1" applyBorder="1" applyAlignment="1">
      <alignment horizontal="center" vertical="center" wrapText="1"/>
    </xf>
    <xf numFmtId="0" fontId="59" fillId="2" borderId="60" xfId="0" applyFont="1" applyFill="1" applyBorder="1" applyAlignment="1">
      <alignment horizontal="center" vertical="center"/>
    </xf>
    <xf numFmtId="0" fontId="58" fillId="2" borderId="60" xfId="0" applyFont="1" applyFill="1" applyBorder="1" applyAlignment="1">
      <alignment horizontal="center" vertical="center"/>
    </xf>
    <xf numFmtId="0" fontId="8" fillId="2" borderId="60" xfId="0" applyFont="1" applyFill="1" applyBorder="1"/>
    <xf numFmtId="0" fontId="40" fillId="37" borderId="55" xfId="0" applyFont="1" applyFill="1" applyBorder="1" applyAlignment="1">
      <alignment horizontal="center" vertical="center"/>
    </xf>
    <xf numFmtId="49" fontId="40" fillId="37" borderId="55" xfId="0" applyNumberFormat="1" applyFont="1" applyFill="1" applyBorder="1" applyAlignment="1">
      <alignment horizontal="center" vertical="center"/>
    </xf>
    <xf numFmtId="0" fontId="40" fillId="37" borderId="55" xfId="0" applyFont="1" applyFill="1" applyBorder="1" applyAlignment="1">
      <alignment horizontal="center" vertical="center" wrapText="1"/>
    </xf>
    <xf numFmtId="0" fontId="45" fillId="37" borderId="55" xfId="0" applyFont="1" applyFill="1" applyBorder="1" applyAlignment="1">
      <alignment horizontal="center" vertical="center"/>
    </xf>
    <xf numFmtId="169" fontId="6" fillId="4" borderId="55" xfId="0" applyNumberFormat="1" applyFont="1" applyFill="1" applyBorder="1" applyAlignment="1" applyProtection="1">
      <alignment horizontal="center" vertical="center"/>
      <protection hidden="1"/>
    </xf>
    <xf numFmtId="44" fontId="36" fillId="4" borderId="55" xfId="56" applyFont="1" applyFill="1" applyBorder="1" applyAlignment="1">
      <alignment horizontal="center" vertical="center"/>
    </xf>
    <xf numFmtId="0" fontId="45" fillId="37" borderId="55" xfId="0" applyFont="1" applyFill="1" applyBorder="1" applyAlignment="1">
      <alignment horizontal="right" vertical="center"/>
    </xf>
    <xf numFmtId="0" fontId="40" fillId="37" borderId="55" xfId="0" applyFont="1" applyFill="1" applyBorder="1"/>
    <xf numFmtId="171" fontId="6" fillId="5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62" xfId="0" applyFill="1" applyBorder="1"/>
    <xf numFmtId="0" fontId="0" fillId="2" borderId="63" xfId="0" applyFill="1" applyBorder="1"/>
    <xf numFmtId="0" fontId="58" fillId="2" borderId="64" xfId="0" applyFont="1" applyFill="1" applyBorder="1" applyAlignment="1">
      <alignment horizontal="center" vertical="center"/>
    </xf>
    <xf numFmtId="0" fontId="0" fillId="2" borderId="65" xfId="0" applyFill="1" applyBorder="1"/>
    <xf numFmtId="0" fontId="58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169" fontId="45" fillId="2" borderId="66" xfId="0" applyNumberFormat="1" applyFont="1" applyFill="1" applyBorder="1" applyAlignment="1">
      <alignment horizontal="center" vertical="center"/>
    </xf>
    <xf numFmtId="0" fontId="0" fillId="2" borderId="67" xfId="0" applyFill="1" applyBorder="1"/>
    <xf numFmtId="0" fontId="0" fillId="2" borderId="66" xfId="0" applyFill="1" applyBorder="1"/>
    <xf numFmtId="169" fontId="6" fillId="2" borderId="0" xfId="0" applyNumberFormat="1" applyFont="1" applyFill="1" applyAlignment="1">
      <alignment horizontal="center" vertical="center"/>
    </xf>
    <xf numFmtId="0" fontId="43" fillId="2" borderId="0" xfId="0" applyFont="1" applyFill="1"/>
    <xf numFmtId="0" fontId="60" fillId="2" borderId="66" xfId="0" applyFont="1" applyFill="1" applyBorder="1" applyAlignment="1">
      <alignment vertical="center" wrapText="1"/>
    </xf>
    <xf numFmtId="0" fontId="33" fillId="2" borderId="0" xfId="0" applyFont="1" applyFill="1"/>
    <xf numFmtId="0" fontId="60" fillId="2" borderId="0" xfId="0" applyFont="1" applyFill="1" applyAlignment="1">
      <alignment vertical="top"/>
    </xf>
    <xf numFmtId="0" fontId="60" fillId="2" borderId="66" xfId="0" applyFont="1" applyFill="1" applyBorder="1" applyAlignment="1">
      <alignment vertical="top"/>
    </xf>
    <xf numFmtId="0" fontId="60" fillId="2" borderId="0" xfId="0" applyFont="1" applyFill="1" applyAlignment="1">
      <alignment vertical="top" wrapText="1"/>
    </xf>
    <xf numFmtId="0" fontId="60" fillId="2" borderId="0" xfId="0" applyFont="1" applyFill="1" applyAlignment="1">
      <alignment horizontal="left" vertical="top" wrapText="1"/>
    </xf>
    <xf numFmtId="0" fontId="45" fillId="2" borderId="0" xfId="0" applyFont="1" applyFill="1" applyAlignment="1">
      <alignment vertical="center" wrapText="1"/>
    </xf>
    <xf numFmtId="0" fontId="53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10" fontId="53" fillId="2" borderId="0" xfId="0" applyNumberFormat="1" applyFont="1" applyFill="1" applyAlignment="1">
      <alignment horizontal="center" vertical="center"/>
    </xf>
    <xf numFmtId="0" fontId="0" fillId="2" borderId="68" xfId="0" applyFill="1" applyBorder="1"/>
    <xf numFmtId="0" fontId="0" fillId="2" borderId="69" xfId="0" applyFill="1" applyBorder="1"/>
    <xf numFmtId="0" fontId="0" fillId="2" borderId="70" xfId="0" applyFill="1" applyBorder="1"/>
    <xf numFmtId="165" fontId="10" fillId="29" borderId="4" xfId="0" applyNumberFormat="1" applyFont="1" applyFill="1" applyBorder="1" applyAlignment="1">
      <alignment vertical="center"/>
    </xf>
    <xf numFmtId="0" fontId="78" fillId="0" borderId="0" xfId="9" applyFont="1" applyAlignment="1">
      <alignment vertical="center"/>
    </xf>
    <xf numFmtId="0" fontId="12" fillId="0" borderId="0" xfId="9" applyFont="1" applyAlignment="1">
      <alignment horizontal="left" vertical="center" wrapText="1"/>
    </xf>
    <xf numFmtId="6" fontId="79" fillId="0" borderId="0" xfId="9" applyNumberFormat="1" applyFont="1" applyAlignment="1">
      <alignment horizontal="center" vertical="center"/>
    </xf>
    <xf numFmtId="0" fontId="79" fillId="0" borderId="0" xfId="9" applyFont="1" applyAlignment="1">
      <alignment vertical="center"/>
    </xf>
    <xf numFmtId="0" fontId="79" fillId="0" borderId="0" xfId="9" applyFont="1" applyAlignment="1">
      <alignment horizontal="center" vertical="center"/>
    </xf>
    <xf numFmtId="0" fontId="41" fillId="0" borderId="0" xfId="9" applyFont="1" applyAlignment="1">
      <alignment horizontal="left" vertical="center" wrapText="1"/>
    </xf>
    <xf numFmtId="0" fontId="41" fillId="0" borderId="0" xfId="9" applyFont="1" applyAlignment="1">
      <alignment horizontal="center" vertical="center"/>
    </xf>
    <xf numFmtId="0" fontId="41" fillId="2" borderId="0" xfId="9" applyFont="1" applyFill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41" fillId="0" borderId="0" xfId="9" applyFont="1" applyAlignment="1">
      <alignment horizontal="center" vertical="center" wrapText="1"/>
    </xf>
    <xf numFmtId="0" fontId="3" fillId="0" borderId="0" xfId="9" applyAlignment="1">
      <alignment horizontal="left" vertical="center" wrapText="1"/>
    </xf>
    <xf numFmtId="171" fontId="79" fillId="0" borderId="0" xfId="9" applyNumberFormat="1" applyFont="1" applyAlignment="1">
      <alignment horizontal="center" vertical="center" wrapText="1"/>
    </xf>
    <xf numFmtId="0" fontId="79" fillId="0" borderId="0" xfId="9" applyFont="1" applyAlignment="1">
      <alignment horizontal="center" vertical="center" wrapText="1"/>
    </xf>
    <xf numFmtId="0" fontId="3" fillId="0" borderId="28" xfId="9" applyBorder="1" applyAlignment="1">
      <alignment horizontal="center" vertical="center"/>
    </xf>
    <xf numFmtId="0" fontId="3" fillId="0" borderId="41" xfId="9" applyBorder="1" applyAlignment="1">
      <alignment horizontal="center" vertical="center"/>
    </xf>
    <xf numFmtId="0" fontId="12" fillId="0" borderId="41" xfId="9" applyFont="1" applyBorder="1" applyAlignment="1">
      <alignment horizontal="center" vertical="center"/>
    </xf>
    <xf numFmtId="0" fontId="41" fillId="0" borderId="0" xfId="9" applyFont="1" applyAlignment="1">
      <alignment vertical="center" wrapText="1"/>
    </xf>
    <xf numFmtId="0" fontId="41" fillId="0" borderId="0" xfId="9" applyFont="1" applyAlignment="1">
      <alignment vertical="center"/>
    </xf>
    <xf numFmtId="0" fontId="41" fillId="0" borderId="0" xfId="9" applyFont="1" applyAlignment="1">
      <alignment horizontal="left" vertical="center"/>
    </xf>
    <xf numFmtId="0" fontId="44" fillId="0" borderId="0" xfId="9" applyFont="1" applyAlignment="1">
      <alignment vertical="center" wrapText="1"/>
    </xf>
    <xf numFmtId="0" fontId="36" fillId="4" borderId="0" xfId="9" applyFont="1" applyFill="1" applyAlignment="1">
      <alignment vertical="center" wrapText="1"/>
    </xf>
    <xf numFmtId="0" fontId="36" fillId="0" borderId="0" xfId="9" applyFont="1" applyAlignment="1">
      <alignment vertical="center" wrapText="1"/>
    </xf>
    <xf numFmtId="9" fontId="36" fillId="0" borderId="0" xfId="9" applyNumberFormat="1" applyFont="1" applyAlignment="1">
      <alignment horizontal="center" vertical="center" wrapText="1"/>
    </xf>
    <xf numFmtId="0" fontId="36" fillId="34" borderId="3" xfId="0" applyFont="1" applyFill="1" applyBorder="1" applyAlignment="1">
      <alignment vertical="center" wrapText="1"/>
    </xf>
    <xf numFmtId="0" fontId="36" fillId="34" borderId="0" xfId="0" applyFont="1" applyFill="1" applyAlignment="1">
      <alignment vertical="center" wrapText="1"/>
    </xf>
    <xf numFmtId="0" fontId="36" fillId="4" borderId="3" xfId="0" applyFont="1" applyFill="1" applyBorder="1" applyAlignment="1">
      <alignment vertical="center" wrapText="1"/>
    </xf>
    <xf numFmtId="0" fontId="36" fillId="4" borderId="0" xfId="0" applyFont="1" applyFill="1" applyAlignment="1">
      <alignment vertical="center" wrapText="1"/>
    </xf>
    <xf numFmtId="0" fontId="36" fillId="2" borderId="3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6" fillId="4" borderId="3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36" fillId="34" borderId="3" xfId="0" applyFont="1" applyFill="1" applyBorder="1" applyAlignment="1">
      <alignment vertical="center"/>
    </xf>
    <xf numFmtId="0" fontId="36" fillId="34" borderId="0" xfId="0" applyFont="1" applyFill="1" applyAlignment="1">
      <alignment vertical="center"/>
    </xf>
    <xf numFmtId="0" fontId="36" fillId="4" borderId="1" xfId="0" applyFont="1" applyFill="1" applyBorder="1" applyAlignment="1">
      <alignment vertical="center" wrapText="1"/>
    </xf>
    <xf numFmtId="0" fontId="36" fillId="4" borderId="4" xfId="0" applyFont="1" applyFill="1" applyBorder="1" applyAlignment="1">
      <alignment vertical="center" wrapText="1"/>
    </xf>
    <xf numFmtId="0" fontId="3" fillId="0" borderId="0" xfId="9" applyAlignment="1">
      <alignment horizontal="center" vertical="center"/>
    </xf>
    <xf numFmtId="9" fontId="3" fillId="3" borderId="0" xfId="2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9" fontId="3" fillId="3" borderId="4" xfId="2" applyFont="1" applyFill="1" applyBorder="1" applyAlignment="1">
      <alignment horizontal="center" vertical="center"/>
    </xf>
    <xf numFmtId="0" fontId="81" fillId="0" borderId="0" xfId="0" applyFont="1"/>
    <xf numFmtId="0" fontId="81" fillId="0" borderId="0" xfId="0" applyFont="1" applyAlignment="1">
      <alignment wrapText="1"/>
    </xf>
    <xf numFmtId="44" fontId="36" fillId="40" borderId="55" xfId="56" applyFont="1" applyFill="1" applyBorder="1" applyAlignment="1">
      <alignment horizontal="center" vertical="center"/>
    </xf>
    <xf numFmtId="0" fontId="45" fillId="37" borderId="37" xfId="0" applyFont="1" applyFill="1" applyBorder="1" applyAlignment="1">
      <alignment horizontal="right" vertical="center"/>
    </xf>
    <xf numFmtId="0" fontId="45" fillId="37" borderId="33" xfId="0" applyFont="1" applyFill="1" applyBorder="1" applyAlignment="1">
      <alignment horizontal="right" vertical="center"/>
    </xf>
    <xf numFmtId="0" fontId="45" fillId="37" borderId="42" xfId="0" applyFont="1" applyFill="1" applyBorder="1" applyAlignment="1">
      <alignment horizontal="right" vertical="center"/>
    </xf>
    <xf numFmtId="0" fontId="61" fillId="2" borderId="54" xfId="0" applyFont="1" applyFill="1" applyBorder="1" applyAlignment="1">
      <alignment horizontal="left"/>
    </xf>
    <xf numFmtId="0" fontId="60" fillId="2" borderId="0" xfId="0" applyFont="1" applyFill="1" applyAlignment="1">
      <alignment horizontal="left" vertical="top" wrapText="1"/>
    </xf>
    <xf numFmtId="0" fontId="45" fillId="37" borderId="55" xfId="0" applyFont="1" applyFill="1" applyBorder="1" applyAlignment="1">
      <alignment horizontal="right" vertical="center"/>
    </xf>
    <xf numFmtId="9" fontId="6" fillId="5" borderId="55" xfId="2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Alignment="1">
      <alignment horizontal="left" vertical="top" wrapText="1"/>
    </xf>
    <xf numFmtId="0" fontId="6" fillId="5" borderId="37" xfId="0" applyFont="1" applyFill="1" applyBorder="1" applyAlignment="1" applyProtection="1">
      <alignment horizontal="left" vertical="center"/>
      <protection locked="0"/>
    </xf>
    <xf numFmtId="0" fontId="6" fillId="5" borderId="33" xfId="0" applyFont="1" applyFill="1" applyBorder="1" applyAlignment="1" applyProtection="1">
      <alignment horizontal="left" vertical="center"/>
      <protection locked="0"/>
    </xf>
    <xf numFmtId="0" fontId="6" fillId="5" borderId="42" xfId="0" applyFont="1" applyFill="1" applyBorder="1" applyAlignment="1" applyProtection="1">
      <alignment horizontal="left" vertical="center"/>
      <protection locked="0"/>
    </xf>
    <xf numFmtId="0" fontId="62" fillId="2" borderId="33" xfId="0" applyFont="1" applyFill="1" applyBorder="1" applyAlignment="1">
      <alignment horizontal="left"/>
    </xf>
    <xf numFmtId="0" fontId="45" fillId="37" borderId="37" xfId="0" applyFont="1" applyFill="1" applyBorder="1" applyAlignment="1">
      <alignment horizontal="right" vertical="top"/>
    </xf>
    <xf numFmtId="0" fontId="45" fillId="37" borderId="42" xfId="0" applyFont="1" applyFill="1" applyBorder="1" applyAlignment="1">
      <alignment horizontal="right" vertical="top"/>
    </xf>
    <xf numFmtId="0" fontId="6" fillId="5" borderId="37" xfId="0" quotePrefix="1" applyFont="1" applyFill="1" applyBorder="1" applyAlignment="1" applyProtection="1">
      <alignment horizontal="left" vertical="center"/>
      <protection locked="0"/>
    </xf>
    <xf numFmtId="0" fontId="6" fillId="5" borderId="33" xfId="0" quotePrefix="1" applyFont="1" applyFill="1" applyBorder="1" applyAlignment="1" applyProtection="1">
      <alignment horizontal="left" vertical="center"/>
      <protection locked="0"/>
    </xf>
    <xf numFmtId="0" fontId="6" fillId="5" borderId="42" xfId="0" quotePrefix="1" applyFont="1" applyFill="1" applyBorder="1" applyAlignment="1" applyProtection="1">
      <alignment horizontal="left" vertical="center"/>
      <protection locked="0"/>
    </xf>
    <xf numFmtId="0" fontId="39" fillId="5" borderId="37" xfId="55" applyFill="1" applyBorder="1" applyAlignment="1" applyProtection="1">
      <alignment horizontal="left" vertical="center"/>
      <protection locked="0"/>
    </xf>
    <xf numFmtId="0" fontId="39" fillId="5" borderId="33" xfId="55" applyFill="1" applyBorder="1" applyAlignment="1" applyProtection="1">
      <alignment horizontal="left" vertical="center"/>
      <protection locked="0"/>
    </xf>
    <xf numFmtId="0" fontId="39" fillId="5" borderId="42" xfId="55" applyFill="1" applyBorder="1" applyAlignment="1" applyProtection="1">
      <alignment horizontal="left" vertical="center"/>
      <protection locked="0"/>
    </xf>
    <xf numFmtId="0" fontId="6" fillId="5" borderId="37" xfId="0" applyFont="1" applyFill="1" applyBorder="1" applyAlignment="1" applyProtection="1">
      <alignment horizontal="left" vertical="center" wrapText="1"/>
      <protection locked="0"/>
    </xf>
    <xf numFmtId="0" fontId="6" fillId="5" borderId="33" xfId="0" applyFont="1" applyFill="1" applyBorder="1" applyAlignment="1" applyProtection="1">
      <alignment horizontal="left" vertical="center" wrapText="1"/>
      <protection locked="0"/>
    </xf>
    <xf numFmtId="0" fontId="6" fillId="5" borderId="42" xfId="0" applyFont="1" applyFill="1" applyBorder="1" applyAlignment="1" applyProtection="1">
      <alignment horizontal="left" vertical="center" wrapText="1"/>
      <protection locked="0"/>
    </xf>
    <xf numFmtId="0" fontId="60" fillId="2" borderId="0" xfId="0" applyFont="1" applyFill="1" applyAlignment="1">
      <alignment horizontal="left" vertical="center" wrapText="1"/>
    </xf>
    <xf numFmtId="0" fontId="45" fillId="37" borderId="36" xfId="0" applyFont="1" applyFill="1" applyBorder="1" applyAlignment="1">
      <alignment horizontal="right" vertical="center"/>
    </xf>
    <xf numFmtId="0" fontId="45" fillId="37" borderId="72" xfId="0" applyFont="1" applyFill="1" applyBorder="1" applyAlignment="1">
      <alignment horizontal="right" vertical="center"/>
    </xf>
    <xf numFmtId="0" fontId="45" fillId="37" borderId="75" xfId="0" applyFont="1" applyFill="1" applyBorder="1" applyAlignment="1">
      <alignment horizontal="right" vertical="center"/>
    </xf>
    <xf numFmtId="0" fontId="45" fillId="37" borderId="43" xfId="0" applyFont="1" applyFill="1" applyBorder="1" applyAlignment="1">
      <alignment horizontal="right" vertical="center"/>
    </xf>
    <xf numFmtId="0" fontId="45" fillId="37" borderId="44" xfId="0" applyFont="1" applyFill="1" applyBorder="1" applyAlignment="1">
      <alignment horizontal="right" vertical="center"/>
    </xf>
    <xf numFmtId="0" fontId="45" fillId="37" borderId="74" xfId="0" applyFont="1" applyFill="1" applyBorder="1" applyAlignment="1">
      <alignment horizontal="right" vertical="center"/>
    </xf>
    <xf numFmtId="0" fontId="45" fillId="37" borderId="71" xfId="0" applyFont="1" applyFill="1" applyBorder="1" applyAlignment="1">
      <alignment horizontal="right" vertical="center"/>
    </xf>
    <xf numFmtId="0" fontId="45" fillId="37" borderId="73" xfId="0" applyFont="1" applyFill="1" applyBorder="1" applyAlignment="1">
      <alignment horizontal="right" vertical="center"/>
    </xf>
    <xf numFmtId="0" fontId="60" fillId="2" borderId="0" xfId="0" applyFont="1" applyFill="1" applyAlignment="1">
      <alignment horizontal="left"/>
    </xf>
    <xf numFmtId="0" fontId="45" fillId="37" borderId="45" xfId="0" applyFont="1" applyFill="1" applyBorder="1" applyAlignment="1">
      <alignment horizontal="right" vertical="center"/>
    </xf>
    <xf numFmtId="0" fontId="61" fillId="2" borderId="33" xfId="0" applyFont="1" applyFill="1" applyBorder="1" applyAlignment="1">
      <alignment horizontal="left"/>
    </xf>
    <xf numFmtId="0" fontId="58" fillId="2" borderId="63" xfId="0" applyFont="1" applyFill="1" applyBorder="1" applyAlignment="1">
      <alignment horizontal="center" vertical="center" wrapText="1"/>
    </xf>
    <xf numFmtId="0" fontId="0" fillId="37" borderId="55" xfId="0" applyFill="1" applyBorder="1" applyAlignment="1">
      <alignment horizontal="right"/>
    </xf>
    <xf numFmtId="0" fontId="63" fillId="2" borderId="63" xfId="0" applyFont="1" applyFill="1" applyBorder="1" applyAlignment="1">
      <alignment horizontal="center" vertical="center" wrapText="1"/>
    </xf>
    <xf numFmtId="0" fontId="58" fillId="2" borderId="60" xfId="0" applyFont="1" applyFill="1" applyBorder="1" applyAlignment="1">
      <alignment horizontal="center" vertical="center" wrapText="1"/>
    </xf>
    <xf numFmtId="0" fontId="45" fillId="37" borderId="57" xfId="0" applyFont="1" applyFill="1" applyBorder="1" applyAlignment="1">
      <alignment horizontal="right" vertical="center"/>
    </xf>
    <xf numFmtId="0" fontId="45" fillId="37" borderId="58" xfId="0" applyFont="1" applyFill="1" applyBorder="1" applyAlignment="1">
      <alignment horizontal="right" vertical="center"/>
    </xf>
    <xf numFmtId="0" fontId="45" fillId="37" borderId="59" xfId="0" applyFont="1" applyFill="1" applyBorder="1" applyAlignment="1">
      <alignment horizontal="right" vertical="center"/>
    </xf>
    <xf numFmtId="0" fontId="44" fillId="40" borderId="57" xfId="0" applyFont="1" applyFill="1" applyBorder="1" applyAlignment="1">
      <alignment horizontal="right" vertical="center"/>
    </xf>
    <xf numFmtId="0" fontId="44" fillId="40" borderId="59" xfId="0" applyFont="1" applyFill="1" applyBorder="1" applyAlignment="1">
      <alignment horizontal="right" vertical="center"/>
    </xf>
    <xf numFmtId="173" fontId="6" fillId="5" borderId="55" xfId="0" applyNumberFormat="1" applyFont="1" applyFill="1" applyBorder="1" applyAlignment="1" applyProtection="1">
      <alignment horizontal="center" vertical="center"/>
      <protection locked="0"/>
    </xf>
    <xf numFmtId="0" fontId="10" fillId="29" borderId="1" xfId="0" applyFont="1" applyFill="1" applyBorder="1" applyAlignment="1">
      <alignment horizontal="right" vertical="center"/>
    </xf>
    <xf numFmtId="0" fontId="10" fillId="29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4" fillId="33" borderId="5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right" vertical="center"/>
    </xf>
    <xf numFmtId="0" fontId="10" fillId="29" borderId="0" xfId="0" applyFont="1" applyFill="1" applyAlignment="1">
      <alignment horizontal="right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71" fontId="12" fillId="4" borderId="3" xfId="0" applyNumberFormat="1" applyFont="1" applyFill="1" applyBorder="1" applyAlignment="1">
      <alignment horizontal="center" vertical="center"/>
    </xf>
    <xf numFmtId="171" fontId="12" fillId="4" borderId="0" xfId="0" applyNumberFormat="1" applyFont="1" applyFill="1" applyAlignment="1">
      <alignment horizontal="center" vertical="center"/>
    </xf>
    <xf numFmtId="171" fontId="12" fillId="4" borderId="8" xfId="0" applyNumberFormat="1" applyFont="1" applyFill="1" applyBorder="1" applyAlignment="1">
      <alignment horizontal="center" vertical="center"/>
    </xf>
    <xf numFmtId="0" fontId="14" fillId="32" borderId="2" xfId="0" applyFont="1" applyFill="1" applyBorder="1" applyAlignment="1">
      <alignment horizontal="center"/>
    </xf>
    <xf numFmtId="0" fontId="14" fillId="32" borderId="5" xfId="0" applyFont="1" applyFill="1" applyBorder="1" applyAlignment="1">
      <alignment horizontal="center"/>
    </xf>
    <xf numFmtId="0" fontId="14" fillId="32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35" fillId="2" borderId="0" xfId="0" applyFont="1" applyFill="1" applyAlignment="1">
      <alignment horizontal="center" wrapText="1"/>
    </xf>
    <xf numFmtId="0" fontId="14" fillId="32" borderId="2" xfId="0" applyFont="1" applyFill="1" applyBorder="1" applyAlignment="1">
      <alignment horizontal="center" vertical="center"/>
    </xf>
    <xf numFmtId="0" fontId="14" fillId="32" borderId="5" xfId="0" applyFont="1" applyFill="1" applyBorder="1" applyAlignment="1">
      <alignment horizontal="center" vertical="center"/>
    </xf>
    <xf numFmtId="0" fontId="14" fillId="32" borderId="6" xfId="0" applyFont="1" applyFill="1" applyBorder="1" applyAlignment="1">
      <alignment horizontal="center" vertical="center"/>
    </xf>
    <xf numFmtId="0" fontId="14" fillId="32" borderId="2" xfId="0" applyFont="1" applyFill="1" applyBorder="1" applyAlignment="1">
      <alignment horizontal="center" vertical="center" wrapText="1"/>
    </xf>
    <xf numFmtId="0" fontId="14" fillId="32" borderId="5" xfId="0" applyFont="1" applyFill="1" applyBorder="1" applyAlignment="1">
      <alignment horizontal="center" vertical="center" wrapText="1"/>
    </xf>
    <xf numFmtId="0" fontId="14" fillId="32" borderId="6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1" fontId="9" fillId="4" borderId="3" xfId="0" applyNumberFormat="1" applyFont="1" applyFill="1" applyBorder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1" fontId="9" fillId="4" borderId="1" xfId="0" applyNumberFormat="1" applyFont="1" applyFill="1" applyBorder="1" applyAlignment="1" applyProtection="1">
      <alignment horizontal="center"/>
      <protection hidden="1"/>
    </xf>
    <xf numFmtId="1" fontId="9" fillId="4" borderId="4" xfId="0" applyNumberFormat="1" applyFont="1" applyFill="1" applyBorder="1" applyAlignment="1" applyProtection="1">
      <alignment horizontal="center"/>
      <protection hidden="1"/>
    </xf>
    <xf numFmtId="1" fontId="9" fillId="4" borderId="7" xfId="0" applyNumberFormat="1" applyFont="1" applyFill="1" applyBorder="1" applyAlignment="1" applyProtection="1">
      <alignment horizontal="center"/>
      <protection hidden="1"/>
    </xf>
    <xf numFmtId="0" fontId="3" fillId="29" borderId="3" xfId="0" applyFont="1" applyFill="1" applyBorder="1" applyAlignment="1">
      <alignment horizontal="right" vertical="center" wrapText="1"/>
    </xf>
    <xf numFmtId="0" fontId="3" fillId="29" borderId="0" xfId="0" applyFont="1" applyFill="1" applyAlignment="1">
      <alignment horizontal="right" vertical="center" wrapText="1"/>
    </xf>
    <xf numFmtId="0" fontId="10" fillId="29" borderId="2" xfId="0" applyFont="1" applyFill="1" applyBorder="1" applyAlignment="1">
      <alignment horizontal="right" vertical="center"/>
    </xf>
    <xf numFmtId="0" fontId="10" fillId="29" borderId="5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3" fillId="32" borderId="3" xfId="0" applyFont="1" applyFill="1" applyBorder="1" applyAlignment="1">
      <alignment horizontal="center" vertical="center"/>
    </xf>
    <xf numFmtId="0" fontId="53" fillId="32" borderId="0" xfId="0" applyFont="1" applyFill="1" applyAlignment="1">
      <alignment horizontal="center" vertical="center"/>
    </xf>
    <xf numFmtId="0" fontId="40" fillId="33" borderId="3" xfId="0" applyFont="1" applyFill="1" applyBorder="1" applyAlignment="1">
      <alignment horizontal="center" vertical="center"/>
    </xf>
    <xf numFmtId="0" fontId="40" fillId="3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/>
    </xf>
    <xf numFmtId="173" fontId="6" fillId="5" borderId="49" xfId="0" applyNumberFormat="1" applyFont="1" applyFill="1" applyBorder="1" applyAlignment="1" applyProtection="1">
      <alignment horizontal="center" vertical="center"/>
      <protection hidden="1"/>
    </xf>
    <xf numFmtId="173" fontId="6" fillId="5" borderId="50" xfId="0" applyNumberFormat="1" applyFont="1" applyFill="1" applyBorder="1" applyAlignment="1" applyProtection="1">
      <alignment horizontal="center" vertical="center"/>
      <protection hidden="1"/>
    </xf>
    <xf numFmtId="173" fontId="6" fillId="5" borderId="51" xfId="0" applyNumberFormat="1" applyFont="1" applyFill="1" applyBorder="1" applyAlignment="1" applyProtection="1">
      <alignment horizontal="center" vertical="center"/>
      <protection hidden="1"/>
    </xf>
    <xf numFmtId="0" fontId="45" fillId="37" borderId="38" xfId="0" applyFont="1" applyFill="1" applyBorder="1" applyAlignment="1" applyProtection="1">
      <alignment horizontal="right" vertical="center"/>
      <protection hidden="1"/>
    </xf>
    <xf numFmtId="0" fontId="45" fillId="37" borderId="40" xfId="0" applyFont="1" applyFill="1" applyBorder="1" applyAlignment="1" applyProtection="1">
      <alignment horizontal="right" vertical="center"/>
      <protection hidden="1"/>
    </xf>
    <xf numFmtId="0" fontId="45" fillId="37" borderId="39" xfId="0" applyFont="1" applyFill="1" applyBorder="1" applyAlignment="1" applyProtection="1">
      <alignment horizontal="right" vertical="center"/>
      <protection hidden="1"/>
    </xf>
    <xf numFmtId="0" fontId="45" fillId="39" borderId="38" xfId="0" applyFont="1" applyFill="1" applyBorder="1" applyAlignment="1" applyProtection="1">
      <alignment horizontal="right" vertical="center"/>
      <protection hidden="1"/>
    </xf>
    <xf numFmtId="0" fontId="45" fillId="39" borderId="40" xfId="0" applyFont="1" applyFill="1" applyBorder="1" applyAlignment="1" applyProtection="1">
      <alignment horizontal="right" vertical="center"/>
      <protection hidden="1"/>
    </xf>
    <xf numFmtId="0" fontId="45" fillId="37" borderId="29" xfId="0" applyFont="1" applyFill="1" applyBorder="1" applyAlignment="1" applyProtection="1">
      <alignment horizontal="right" vertical="center"/>
      <protection hidden="1"/>
    </xf>
    <xf numFmtId="0" fontId="45" fillId="37" borderId="31" xfId="0" applyFont="1" applyFill="1" applyBorder="1" applyAlignment="1" applyProtection="1">
      <alignment horizontal="right" vertical="center"/>
      <protection hidden="1"/>
    </xf>
    <xf numFmtId="0" fontId="45" fillId="37" borderId="30" xfId="0" applyFont="1" applyFill="1" applyBorder="1" applyAlignment="1" applyProtection="1">
      <alignment horizontal="right" vertical="center"/>
      <protection hidden="1"/>
    </xf>
    <xf numFmtId="0" fontId="45" fillId="37" borderId="35" xfId="0" applyFont="1" applyFill="1" applyBorder="1" applyAlignment="1" applyProtection="1">
      <alignment horizontal="right" vertical="center"/>
      <protection hidden="1"/>
    </xf>
    <xf numFmtId="0" fontId="45" fillId="37" borderId="52" xfId="0" applyFont="1" applyFill="1" applyBorder="1" applyAlignment="1" applyProtection="1">
      <alignment horizontal="right" vertical="center"/>
      <protection hidden="1"/>
    </xf>
    <xf numFmtId="0" fontId="45" fillId="37" borderId="53" xfId="0" applyFont="1" applyFill="1" applyBorder="1" applyAlignment="1" applyProtection="1">
      <alignment horizontal="right" vertical="center"/>
      <protection hidden="1"/>
    </xf>
    <xf numFmtId="165" fontId="6" fillId="3" borderId="0" xfId="0" applyNumberFormat="1" applyFont="1" applyFill="1" applyAlignment="1">
      <alignment horizontal="center" vertical="center"/>
    </xf>
    <xf numFmtId="0" fontId="44" fillId="30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vertical="center"/>
    </xf>
    <xf numFmtId="0" fontId="57" fillId="0" borderId="0" xfId="0" applyFont="1" applyAlignment="1">
      <alignment horizontal="right" vertical="center"/>
    </xf>
    <xf numFmtId="0" fontId="6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41" fillId="4" borderId="0" xfId="0" applyFont="1" applyFill="1" applyAlignment="1">
      <alignment horizontal="right" vertical="center"/>
    </xf>
    <xf numFmtId="165" fontId="48" fillId="4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6" fillId="32" borderId="0" xfId="0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center" vertical="center"/>
    </xf>
    <xf numFmtId="171" fontId="36" fillId="4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 wrapText="1"/>
    </xf>
    <xf numFmtId="0" fontId="81" fillId="2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horizontal="center" vertical="center" wrapText="1"/>
    </xf>
    <xf numFmtId="0" fontId="49" fillId="4" borderId="2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33" fillId="31" borderId="0" xfId="0" applyFont="1" applyFill="1" applyAlignment="1">
      <alignment horizontal="left" vertical="center"/>
    </xf>
    <xf numFmtId="165" fontId="55" fillId="2" borderId="0" xfId="0" applyNumberFormat="1" applyFont="1" applyFill="1" applyAlignment="1">
      <alignment horizontal="center" vertical="center"/>
    </xf>
    <xf numFmtId="0" fontId="47" fillId="4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0" fontId="14" fillId="32" borderId="0" xfId="0" applyFont="1" applyFill="1" applyAlignment="1">
      <alignment horizontal="right" vertical="center"/>
    </xf>
    <xf numFmtId="174" fontId="40" fillId="32" borderId="0" xfId="0" applyNumberFormat="1" applyFont="1" applyFill="1" applyAlignment="1">
      <alignment horizontal="center" vertical="center"/>
    </xf>
    <xf numFmtId="0" fontId="74" fillId="2" borderId="0" xfId="0" applyFont="1" applyFill="1" applyAlignment="1">
      <alignment horizontal="center" vertical="center" wrapText="1"/>
    </xf>
    <xf numFmtId="0" fontId="6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33" fillId="4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171" fontId="47" fillId="0" borderId="23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56" fillId="32" borderId="0" xfId="0" applyFont="1" applyFill="1" applyAlignment="1">
      <alignment horizontal="center" wrapText="1"/>
    </xf>
    <xf numFmtId="171" fontId="56" fillId="3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7" fillId="31" borderId="0" xfId="0" applyFont="1" applyFill="1" applyAlignment="1">
      <alignment horizontal="center" vertical="center" wrapText="1"/>
    </xf>
    <xf numFmtId="0" fontId="40" fillId="32" borderId="0" xfId="0" applyFont="1" applyFill="1" applyAlignment="1">
      <alignment horizontal="left" vertical="center"/>
    </xf>
    <xf numFmtId="0" fontId="40" fillId="32" borderId="0" xfId="0" applyFont="1" applyFill="1" applyAlignment="1">
      <alignment horizontal="center" vertical="center"/>
    </xf>
    <xf numFmtId="0" fontId="51" fillId="31" borderId="0" xfId="0" applyFont="1" applyFill="1" applyAlignment="1">
      <alignment horizontal="center" vertical="center" wrapText="1"/>
    </xf>
    <xf numFmtId="0" fontId="55" fillId="32" borderId="0" xfId="0" applyFont="1" applyFill="1" applyAlignment="1">
      <alignment horizontal="center" vertical="center" wrapText="1"/>
    </xf>
    <xf numFmtId="171" fontId="33" fillId="31" borderId="0" xfId="0" applyNumberFormat="1" applyFont="1" applyFill="1" applyAlignment="1">
      <alignment horizontal="center" vertical="center" wrapText="1"/>
    </xf>
    <xf numFmtId="171" fontId="56" fillId="32" borderId="21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5" fillId="32" borderId="20" xfId="0" applyFont="1" applyFill="1" applyBorder="1" applyAlignment="1">
      <alignment horizontal="left" vertical="center"/>
    </xf>
    <xf numFmtId="0" fontId="45" fillId="32" borderId="0" xfId="0" applyFont="1" applyFill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71" fontId="47" fillId="2" borderId="0" xfId="0" applyNumberFormat="1" applyFont="1" applyFill="1" applyAlignment="1">
      <alignment horizontal="center" vertical="center" wrapText="1"/>
    </xf>
    <xf numFmtId="171" fontId="47" fillId="2" borderId="21" xfId="0" applyNumberFormat="1" applyFont="1" applyFill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0" fillId="30" borderId="0" xfId="0" applyFill="1" applyAlignment="1">
      <alignment horizontal="center"/>
    </xf>
    <xf numFmtId="0" fontId="0" fillId="0" borderId="0" xfId="0" applyAlignment="1">
      <alignment horizontal="center"/>
    </xf>
    <xf numFmtId="0" fontId="55" fillId="32" borderId="0" xfId="0" applyFont="1" applyFill="1" applyAlignment="1">
      <alignment horizontal="center"/>
    </xf>
    <xf numFmtId="171" fontId="44" fillId="30" borderId="0" xfId="0" applyNumberFormat="1" applyFont="1" applyFill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171" fontId="47" fillId="4" borderId="0" xfId="0" applyNumberFormat="1" applyFont="1" applyFill="1" applyAlignment="1">
      <alignment horizontal="center" vertical="center" wrapText="1"/>
    </xf>
    <xf numFmtId="171" fontId="47" fillId="4" borderId="21" xfId="0" applyNumberFormat="1" applyFont="1" applyFill="1" applyBorder="1" applyAlignment="1">
      <alignment horizontal="center" vertical="center" wrapText="1"/>
    </xf>
    <xf numFmtId="171" fontId="47" fillId="4" borderId="23" xfId="0" applyNumberFormat="1" applyFont="1" applyFill="1" applyBorder="1" applyAlignment="1">
      <alignment horizontal="center" vertical="center" wrapText="1"/>
    </xf>
    <xf numFmtId="171" fontId="47" fillId="0" borderId="24" xfId="0" applyNumberFormat="1" applyFont="1" applyBorder="1" applyAlignment="1">
      <alignment horizontal="center" vertical="center" wrapText="1"/>
    </xf>
    <xf numFmtId="0" fontId="57" fillId="2" borderId="0" xfId="0" applyFont="1" applyFill="1" applyAlignment="1">
      <alignment horizontal="right" vertical="center" wrapText="1"/>
    </xf>
    <xf numFmtId="0" fontId="6" fillId="2" borderId="2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4" fillId="30" borderId="0" xfId="0" applyFont="1" applyFill="1" applyAlignment="1">
      <alignment horizontal="right" vertical="center"/>
    </xf>
    <xf numFmtId="0" fontId="6" fillId="4" borderId="19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40" fillId="32" borderId="2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33" fillId="31" borderId="0" xfId="0" applyFont="1" applyFill="1" applyAlignment="1">
      <alignment horizontal="center" vertical="center" wrapText="1"/>
    </xf>
    <xf numFmtId="0" fontId="45" fillId="32" borderId="0" xfId="0" applyFont="1" applyFill="1" applyAlignment="1">
      <alignment horizontal="center" vertical="center"/>
    </xf>
    <xf numFmtId="0" fontId="44" fillId="30" borderId="0" xfId="0" applyFont="1" applyFill="1" applyAlignment="1">
      <alignment horizontal="center" vertical="center"/>
    </xf>
    <xf numFmtId="165" fontId="45" fillId="32" borderId="0" xfId="0" applyNumberFormat="1" applyFont="1" applyFill="1" applyAlignment="1">
      <alignment horizontal="center" vertical="center"/>
    </xf>
    <xf numFmtId="0" fontId="33" fillId="31" borderId="0" xfId="0" applyFont="1" applyFill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82" fillId="2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center" vertical="center" wrapText="1"/>
    </xf>
    <xf numFmtId="171" fontId="6" fillId="2" borderId="0" xfId="0" applyNumberFormat="1" applyFont="1" applyFill="1" applyAlignment="1">
      <alignment horizontal="center" vertical="center" wrapText="1"/>
    </xf>
    <xf numFmtId="171" fontId="65" fillId="32" borderId="0" xfId="0" applyNumberFormat="1" applyFont="1" applyFill="1" applyAlignment="1">
      <alignment horizontal="center" vertical="center" wrapText="1"/>
    </xf>
    <xf numFmtId="171" fontId="6" fillId="0" borderId="23" xfId="0" applyNumberFormat="1" applyFont="1" applyBorder="1" applyAlignment="1">
      <alignment horizontal="center" vertical="center" wrapText="1"/>
    </xf>
    <xf numFmtId="171" fontId="6" fillId="4" borderId="0" xfId="0" applyNumberFormat="1" applyFont="1" applyFill="1" applyAlignment="1">
      <alignment horizontal="center" vertical="center" wrapText="1"/>
    </xf>
    <xf numFmtId="0" fontId="65" fillId="32" borderId="0" xfId="0" applyFont="1" applyFill="1" applyAlignment="1">
      <alignment horizontal="center" wrapText="1"/>
    </xf>
    <xf numFmtId="171" fontId="6" fillId="4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5" fillId="2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horizontal="right" wrapText="1"/>
    </xf>
    <xf numFmtId="0" fontId="57" fillId="2" borderId="0" xfId="0" applyFont="1" applyFill="1" applyAlignment="1">
      <alignment vertical="center" wrapText="1"/>
    </xf>
    <xf numFmtId="165" fontId="55" fillId="4" borderId="0" xfId="0" applyNumberFormat="1" applyFont="1" applyFill="1" applyAlignment="1">
      <alignment horizontal="center" vertical="center"/>
    </xf>
    <xf numFmtId="0" fontId="36" fillId="4" borderId="8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80" fillId="32" borderId="2" xfId="0" applyFont="1" applyFill="1" applyBorder="1" applyAlignment="1">
      <alignment horizontal="center" vertical="center"/>
    </xf>
    <xf numFmtId="0" fontId="80" fillId="32" borderId="5" xfId="0" applyFont="1" applyFill="1" applyBorder="1" applyAlignment="1">
      <alignment horizontal="center" vertical="center"/>
    </xf>
    <xf numFmtId="0" fontId="80" fillId="32" borderId="6" xfId="0" applyFont="1" applyFill="1" applyBorder="1" applyAlignment="1">
      <alignment horizontal="center" vertical="center"/>
    </xf>
    <xf numFmtId="0" fontId="49" fillId="34" borderId="0" xfId="0" applyFont="1" applyFill="1" applyAlignment="1">
      <alignment horizontal="center" vertical="center" wrapText="1"/>
    </xf>
    <xf numFmtId="0" fontId="49" fillId="34" borderId="8" xfId="0" applyFont="1" applyFill="1" applyBorder="1" applyAlignment="1">
      <alignment horizontal="center" vertical="center" wrapText="1"/>
    </xf>
    <xf numFmtId="0" fontId="36" fillId="34" borderId="0" xfId="0" applyFont="1" applyFill="1" applyAlignment="1">
      <alignment horizontal="center" vertical="center" wrapText="1"/>
    </xf>
    <xf numFmtId="0" fontId="36" fillId="34" borderId="8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165" fontId="71" fillId="0" borderId="0" xfId="4" applyNumberFormat="1" applyFont="1" applyAlignment="1">
      <alignment horizontal="center" vertical="center" wrapText="1"/>
    </xf>
    <xf numFmtId="0" fontId="71" fillId="0" borderId="0" xfId="3" applyFont="1" applyAlignment="1">
      <alignment horizontal="center" vertical="center"/>
    </xf>
    <xf numFmtId="0" fontId="69" fillId="0" borderId="0" xfId="3" applyFont="1" applyAlignment="1">
      <alignment horizontal="center"/>
    </xf>
    <xf numFmtId="1" fontId="70" fillId="0" borderId="0" xfId="4" applyNumberFormat="1" applyFont="1" applyAlignment="1">
      <alignment horizontal="center" vertical="center" wrapText="1"/>
    </xf>
  </cellXfs>
  <cellStyles count="64">
    <cellStyle name="%" xfId="9" xr:uid="{00000000-0005-0000-0000-000000000000}"/>
    <cellStyle name="% 2" xfId="4" xr:uid="{00000000-0005-0000-0000-000001000000}"/>
    <cellStyle name="% 2 2" xfId="62" xr:uid="{00000000-0005-0000-0000-000002000000}"/>
    <cellStyle name="20% - Accent1 2" xfId="10" xr:uid="{00000000-0005-0000-0000-000003000000}"/>
    <cellStyle name="20% - Accent2 2" xfId="11" xr:uid="{00000000-0005-0000-0000-000004000000}"/>
    <cellStyle name="20% - Accent3 2" xfId="12" xr:uid="{00000000-0005-0000-0000-000005000000}"/>
    <cellStyle name="20% - Accent4 2" xfId="13" xr:uid="{00000000-0005-0000-0000-000006000000}"/>
    <cellStyle name="20% - Accent5 2" xfId="14" xr:uid="{00000000-0005-0000-0000-000007000000}"/>
    <cellStyle name="20% - Accent6 2" xfId="15" xr:uid="{00000000-0005-0000-0000-000008000000}"/>
    <cellStyle name="40% - Accent1 2" xfId="16" xr:uid="{00000000-0005-0000-0000-000009000000}"/>
    <cellStyle name="40% - Accent2 2" xfId="17" xr:uid="{00000000-0005-0000-0000-00000A000000}"/>
    <cellStyle name="40% - Accent3 2" xfId="18" xr:uid="{00000000-0005-0000-0000-00000B000000}"/>
    <cellStyle name="40% - Accent4 2" xfId="19" xr:uid="{00000000-0005-0000-0000-00000C000000}"/>
    <cellStyle name="40% - Accent5 2" xfId="20" xr:uid="{00000000-0005-0000-0000-00000D000000}"/>
    <cellStyle name="40% - Accent6 2" xfId="21" xr:uid="{00000000-0005-0000-0000-00000E000000}"/>
    <cellStyle name="60% - Accent1 2" xfId="22" xr:uid="{00000000-0005-0000-0000-00000F000000}"/>
    <cellStyle name="60% - Accent2 2" xfId="23" xr:uid="{00000000-0005-0000-0000-000010000000}"/>
    <cellStyle name="60% - Accent3 2" xfId="24" xr:uid="{00000000-0005-0000-0000-000011000000}"/>
    <cellStyle name="60% - Accent4 2" xfId="25" xr:uid="{00000000-0005-0000-0000-000012000000}"/>
    <cellStyle name="60% - Accent5 2" xfId="26" xr:uid="{00000000-0005-0000-0000-000013000000}"/>
    <cellStyle name="60% - Accent6 2" xfId="27" xr:uid="{00000000-0005-0000-0000-000014000000}"/>
    <cellStyle name="Accent1 2" xfId="28" xr:uid="{00000000-0005-0000-0000-000015000000}"/>
    <cellStyle name="Accent2 2" xfId="29" xr:uid="{00000000-0005-0000-0000-000016000000}"/>
    <cellStyle name="Accent3 2" xfId="30" xr:uid="{00000000-0005-0000-0000-000017000000}"/>
    <cellStyle name="Accent4 2" xfId="31" xr:uid="{00000000-0005-0000-0000-000018000000}"/>
    <cellStyle name="Accent5 2" xfId="32" xr:uid="{00000000-0005-0000-0000-000019000000}"/>
    <cellStyle name="Accent6 2" xfId="33" xr:uid="{00000000-0005-0000-0000-00001A000000}"/>
    <cellStyle name="Bad 2" xfId="34" xr:uid="{00000000-0005-0000-0000-00001B000000}"/>
    <cellStyle name="Calculation 2" xfId="35" xr:uid="{00000000-0005-0000-0000-00001C000000}"/>
    <cellStyle name="Check Cell 2" xfId="36" xr:uid="{00000000-0005-0000-0000-00001D000000}"/>
    <cellStyle name="Comma" xfId="1" builtinId="3"/>
    <cellStyle name="Comma 2" xfId="53" xr:uid="{00000000-0005-0000-0000-00001F000000}"/>
    <cellStyle name="Comma 3" xfId="59" xr:uid="{00000000-0005-0000-0000-000020000000}"/>
    <cellStyle name="Currency" xfId="56" builtinId="4"/>
    <cellStyle name="Euro" xfId="37" xr:uid="{00000000-0005-0000-0000-000022000000}"/>
    <cellStyle name="Euro 2" xfId="7" xr:uid="{00000000-0005-0000-0000-000023000000}"/>
    <cellStyle name="Explanatory Text 2" xfId="38" xr:uid="{00000000-0005-0000-0000-000024000000}"/>
    <cellStyle name="Good 2" xfId="39" xr:uid="{00000000-0005-0000-0000-000025000000}"/>
    <cellStyle name="Heading 1 2" xfId="40" xr:uid="{00000000-0005-0000-0000-000026000000}"/>
    <cellStyle name="Heading 2 2" xfId="41" xr:uid="{00000000-0005-0000-0000-000027000000}"/>
    <cellStyle name="Heading 3 2" xfId="42" xr:uid="{00000000-0005-0000-0000-000028000000}"/>
    <cellStyle name="Heading 4 2" xfId="43" xr:uid="{00000000-0005-0000-0000-000029000000}"/>
    <cellStyle name="Hyperlink" xfId="55" builtinId="8"/>
    <cellStyle name="Input 2" xfId="44" xr:uid="{00000000-0005-0000-0000-00002B000000}"/>
    <cellStyle name="Linked Cell 2" xfId="45" xr:uid="{00000000-0005-0000-0000-00002C000000}"/>
    <cellStyle name="Neutral 2" xfId="46" xr:uid="{00000000-0005-0000-0000-00002D000000}"/>
    <cellStyle name="Normal" xfId="0" builtinId="0"/>
    <cellStyle name="Normal 2" xfId="6" xr:uid="{00000000-0005-0000-0000-00002F000000}"/>
    <cellStyle name="Normal 3" xfId="5" xr:uid="{00000000-0005-0000-0000-000030000000}"/>
    <cellStyle name="Normal 3 2" xfId="61" xr:uid="{00000000-0005-0000-0000-000031000000}"/>
    <cellStyle name="Normal 4" xfId="3" xr:uid="{00000000-0005-0000-0000-000032000000}"/>
    <cellStyle name="Normal 5" xfId="52" xr:uid="{00000000-0005-0000-0000-000033000000}"/>
    <cellStyle name="Normal 6" xfId="57" xr:uid="{00000000-0005-0000-0000-000034000000}"/>
    <cellStyle name="Normal 7" xfId="58" xr:uid="{00000000-0005-0000-0000-000035000000}"/>
    <cellStyle name="Normal 8" xfId="60" xr:uid="{00000000-0005-0000-0000-000036000000}"/>
    <cellStyle name="Normal 9" xfId="63" xr:uid="{00000000-0005-0000-0000-000037000000}"/>
    <cellStyle name="Note 2" xfId="47" xr:uid="{00000000-0005-0000-0000-000038000000}"/>
    <cellStyle name="Output 2" xfId="48" xr:uid="{00000000-0005-0000-0000-000039000000}"/>
    <cellStyle name="Percent" xfId="2" builtinId="5"/>
    <cellStyle name="Percent 2" xfId="8" xr:uid="{00000000-0005-0000-0000-00003B000000}"/>
    <cellStyle name="Percent 3" xfId="54" xr:uid="{00000000-0005-0000-0000-00003C000000}"/>
    <cellStyle name="Title 2" xfId="49" xr:uid="{00000000-0005-0000-0000-00003D000000}"/>
    <cellStyle name="Total 2" xfId="50" xr:uid="{00000000-0005-0000-0000-00003E000000}"/>
    <cellStyle name="Warning Text 2" xfId="51" xr:uid="{00000000-0005-0000-0000-00003F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31B3E4"/>
      <color rgb="FF00B0F0"/>
      <color rgb="FF963634"/>
      <color rgb="FFFF3300"/>
      <color rgb="FFFFFFCC"/>
      <color rgb="FF595959"/>
      <color rgb="FFFDE9D9"/>
      <color rgb="FFFFFF99"/>
      <color rgb="FF404040"/>
      <color rgb="FF71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198120</xdr:rowOff>
    </xdr:from>
    <xdr:to>
      <xdr:col>2</xdr:col>
      <xdr:colOff>916243</xdr:colOff>
      <xdr:row>4</xdr:row>
      <xdr:rowOff>437830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" y="381000"/>
          <a:ext cx="882650" cy="243520"/>
        </a:xfrm>
        <a:prstGeom prst="rect">
          <a:avLst/>
        </a:prstGeom>
      </xdr:spPr>
    </xdr:pic>
    <xdr:clientData/>
  </xdr:twoCellAnchor>
  <xdr:twoCellAnchor>
    <xdr:from>
      <xdr:col>9</xdr:col>
      <xdr:colOff>266700</xdr:colOff>
      <xdr:row>58</xdr:row>
      <xdr:rowOff>61533</xdr:rowOff>
    </xdr:from>
    <xdr:to>
      <xdr:col>9</xdr:col>
      <xdr:colOff>667067</xdr:colOff>
      <xdr:row>60</xdr:row>
      <xdr:rowOff>118047</xdr:rowOff>
    </xdr:to>
    <xdr:sp macro="" textlink="">
      <xdr:nvSpPr>
        <xdr:cNvPr id="7" name="Arrow: Left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52829" y="10229727"/>
          <a:ext cx="400367" cy="425223"/>
        </a:xfrm>
        <a:prstGeom prst="leftArrow">
          <a:avLst/>
        </a:prstGeom>
        <a:solidFill>
          <a:schemeClr val="bg1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266700</xdr:colOff>
      <xdr:row>62</xdr:row>
      <xdr:rowOff>161742</xdr:rowOff>
    </xdr:from>
    <xdr:to>
      <xdr:col>9</xdr:col>
      <xdr:colOff>667067</xdr:colOff>
      <xdr:row>63</xdr:row>
      <xdr:rowOff>356236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52829" y="11436065"/>
          <a:ext cx="400367" cy="423913"/>
        </a:xfrm>
        <a:prstGeom prst="leftArrow">
          <a:avLst/>
        </a:prstGeom>
        <a:solidFill>
          <a:schemeClr val="bg1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233516</xdr:colOff>
      <xdr:row>46</xdr:row>
      <xdr:rowOff>40968</xdr:rowOff>
    </xdr:from>
    <xdr:to>
      <xdr:col>6</xdr:col>
      <xdr:colOff>633883</xdr:colOff>
      <xdr:row>48</xdr:row>
      <xdr:rowOff>97481</xdr:rowOff>
    </xdr:to>
    <xdr:sp macro="" textlink="">
      <xdr:nvSpPr>
        <xdr:cNvPr id="21" name="Arrow: Left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66613" y="7964129"/>
          <a:ext cx="400367" cy="425223"/>
        </a:xfrm>
        <a:prstGeom prst="leftArrow">
          <a:avLst/>
        </a:prstGeom>
        <a:solidFill>
          <a:schemeClr val="bg1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ma@lumahealth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KE497"/>
  <sheetViews>
    <sheetView tabSelected="1" topLeftCell="A5" zoomScale="90" zoomScaleNormal="90" workbookViewId="0">
      <selection activeCell="H20" sqref="H20"/>
    </sheetView>
  </sheetViews>
  <sheetFormatPr defaultColWidth="9.140625" defaultRowHeight="14.45"/>
  <cols>
    <col min="1" max="1" width="3.140625" customWidth="1"/>
    <col min="2" max="2" width="3.85546875" customWidth="1"/>
    <col min="3" max="3" width="14.42578125" customWidth="1"/>
    <col min="4" max="4" width="7.5703125" customWidth="1"/>
    <col min="5" max="5" width="7.42578125" customWidth="1"/>
    <col min="6" max="9" width="12.5703125" customWidth="1"/>
    <col min="10" max="10" width="3.140625" customWidth="1"/>
    <col min="11" max="11" width="20.5703125" customWidth="1"/>
    <col min="12" max="12" width="15.85546875" customWidth="1"/>
    <col min="13" max="16" width="12.5703125" customWidth="1"/>
    <col min="17" max="17" width="3.42578125" customWidth="1"/>
    <col min="18" max="262" width="9.140625" hidden="1" customWidth="1"/>
    <col min="263" max="263" width="4.5703125" hidden="1" customWidth="1"/>
    <col min="264" max="264" width="5.85546875" hidden="1" customWidth="1"/>
    <col min="265" max="265" width="6.5703125" hidden="1" customWidth="1"/>
    <col min="266" max="267" width="9.140625" hidden="1" customWidth="1"/>
    <col min="268" max="278" width="0" hidden="1" customWidth="1"/>
    <col min="279" max="279" width="118.5703125" customWidth="1"/>
  </cols>
  <sheetData>
    <row r="1" spans="1:291" hidden="1">
      <c r="A1" s="107"/>
      <c r="JS1" s="128"/>
    </row>
    <row r="2" spans="1:291" hidden="1">
      <c r="A2" s="107"/>
      <c r="JS2" s="128"/>
    </row>
    <row r="3" spans="1:291" hidden="1">
      <c r="A3" s="107"/>
      <c r="JS3" s="128"/>
    </row>
    <row r="4" spans="1:291" ht="15" thickBo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128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</row>
    <row r="5" spans="1:291" ht="48" customHeight="1">
      <c r="A5" s="128"/>
      <c r="B5" s="364"/>
      <c r="C5" s="365"/>
      <c r="D5" s="469" t="s">
        <v>0</v>
      </c>
      <c r="E5" s="469"/>
      <c r="F5" s="469"/>
      <c r="G5" s="469"/>
      <c r="H5" s="469"/>
      <c r="I5" s="469"/>
      <c r="J5" s="469"/>
      <c r="K5" s="469"/>
      <c r="L5" s="469"/>
      <c r="M5" s="469"/>
      <c r="N5" s="467" t="s">
        <v>1</v>
      </c>
      <c r="O5" s="467"/>
      <c r="P5" s="467"/>
      <c r="Q5" s="366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128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</row>
    <row r="6" spans="1:291" ht="37.35" customHeight="1">
      <c r="A6" s="128"/>
      <c r="B6" s="367"/>
      <c r="C6" s="349" t="s">
        <v>2</v>
      </c>
      <c r="D6" s="350"/>
      <c r="E6" s="350"/>
      <c r="F6" s="351"/>
      <c r="G6" s="352"/>
      <c r="H6" s="352"/>
      <c r="I6" s="353"/>
      <c r="J6" s="368"/>
      <c r="K6" s="369" t="s">
        <v>3</v>
      </c>
      <c r="L6" s="369"/>
      <c r="M6" s="357" t="s">
        <v>4</v>
      </c>
      <c r="N6" s="357" t="s">
        <v>5</v>
      </c>
      <c r="O6" s="357" t="s">
        <v>6</v>
      </c>
      <c r="P6" s="357" t="s">
        <v>7</v>
      </c>
      <c r="Q6" s="370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  <c r="IW6" s="128"/>
      <c r="IX6" s="128"/>
      <c r="IY6" s="128"/>
      <c r="IZ6" s="128"/>
      <c r="JA6" s="128"/>
      <c r="JB6" s="128"/>
      <c r="JC6" s="128"/>
      <c r="JD6" s="128"/>
      <c r="JE6" s="128"/>
      <c r="JF6" s="67"/>
      <c r="JG6" s="67"/>
      <c r="JH6" s="67"/>
      <c r="JI6" s="67"/>
      <c r="JJ6" s="67"/>
      <c r="JK6" s="67"/>
      <c r="JL6" s="67"/>
      <c r="JM6" s="67"/>
      <c r="JN6" s="67"/>
      <c r="JO6" s="67"/>
      <c r="JP6" s="67"/>
      <c r="JQ6" s="67"/>
      <c r="JR6" s="67"/>
      <c r="JS6" s="128"/>
      <c r="JT6" s="67"/>
      <c r="JU6" s="67"/>
      <c r="JV6" s="67"/>
      <c r="JW6" s="67"/>
      <c r="JX6" s="67"/>
      <c r="JY6" s="67"/>
      <c r="JZ6" s="67"/>
      <c r="KA6" s="67"/>
      <c r="KB6" s="67"/>
      <c r="KC6" s="67"/>
      <c r="KD6" s="67"/>
      <c r="KE6" s="67"/>
    </row>
    <row r="7" spans="1:291" ht="40.35" customHeight="1">
      <c r="A7" s="128"/>
      <c r="B7" s="371"/>
      <c r="C7" s="362"/>
      <c r="D7" s="355" t="s">
        <v>8</v>
      </c>
      <c r="E7" s="355" t="s">
        <v>9</v>
      </c>
      <c r="F7" s="355" t="s">
        <v>10</v>
      </c>
      <c r="G7" s="355" t="s">
        <v>11</v>
      </c>
      <c r="H7" s="355" t="s">
        <v>12</v>
      </c>
      <c r="I7" s="357" t="s">
        <v>13</v>
      </c>
      <c r="J7" s="67"/>
      <c r="K7" s="356" t="s">
        <v>14</v>
      </c>
      <c r="L7" s="355" t="s">
        <v>15</v>
      </c>
      <c r="M7" s="357" t="str">
        <f>F19&amp;" - "&amp;F20&amp;" - "&amp;F21</f>
        <v>IP6 OP6 - Zone C - NIL</v>
      </c>
      <c r="N7" s="357" t="str">
        <f t="shared" ref="N7:P7" si="0">G19&amp;" - "&amp;G20&amp;" - "&amp;G21</f>
        <v>IP6 OP6 DV6 - Zone C - NIL</v>
      </c>
      <c r="O7" s="357" t="str">
        <f t="shared" si="0"/>
        <v>IP7 OP7 DV7 - Zone A - NIL</v>
      </c>
      <c r="P7" s="357" t="str">
        <f t="shared" si="0"/>
        <v>IP8 OP8 DV8 - Zone B - NIL</v>
      </c>
      <c r="Q7" s="372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128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</row>
    <row r="8" spans="1:291">
      <c r="A8" s="128"/>
      <c r="B8" s="371"/>
      <c r="C8" s="361" t="s">
        <v>16</v>
      </c>
      <c r="D8" s="346"/>
      <c r="E8" s="346"/>
      <c r="F8" s="346"/>
      <c r="G8" s="344"/>
      <c r="H8" s="347">
        <v>22168</v>
      </c>
      <c r="I8" s="348">
        <f>IF(NOT(ISBLANK(H8)),IF(CONCATENATE(MONTH(H8),DAY(H8))="11",2026-YEAR(H8),2026-YEAR(H8)-1),"")</f>
        <v>65</v>
      </c>
      <c r="J8" s="67" t="s">
        <v>17</v>
      </c>
      <c r="K8" s="358" t="str">
        <f>F8&amp;" "&amp;G8</f>
        <v xml:space="preserve"> </v>
      </c>
      <c r="L8" s="359">
        <f>IF(ISBLANK(H8),"",H8)</f>
        <v>22168</v>
      </c>
      <c r="M8" s="360">
        <f>Calculator!L16</f>
        <v>6403</v>
      </c>
      <c r="N8" s="360">
        <f>Calculator!V16</f>
        <v>7031</v>
      </c>
      <c r="O8" s="360">
        <f>Calculator!AF16</f>
        <v>9545</v>
      </c>
      <c r="P8" s="360">
        <f>Calculator!AP16</f>
        <v>9721</v>
      </c>
      <c r="Q8" s="372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67"/>
      <c r="JG8" s="67"/>
      <c r="JH8" s="67"/>
      <c r="JI8" s="67"/>
      <c r="JJ8" s="67"/>
      <c r="JK8" s="67"/>
      <c r="JL8" s="67"/>
      <c r="JM8" s="67"/>
      <c r="JN8" s="67"/>
      <c r="JO8" s="67"/>
      <c r="JP8" s="67"/>
      <c r="JQ8" s="67"/>
      <c r="JR8" s="67"/>
      <c r="JS8" s="128"/>
      <c r="JT8" s="67"/>
      <c r="JU8" s="67"/>
      <c r="JV8" s="67"/>
      <c r="JW8" s="67"/>
      <c r="JX8" s="67"/>
      <c r="JY8" s="67"/>
      <c r="JZ8" s="67"/>
      <c r="KA8" s="67"/>
      <c r="KB8" s="67"/>
      <c r="KC8" s="67"/>
      <c r="KD8" s="67"/>
      <c r="KE8" s="67"/>
    </row>
    <row r="9" spans="1:291" ht="14.45" customHeight="1">
      <c r="A9" s="128"/>
      <c r="B9" s="371"/>
      <c r="C9" s="361" t="s">
        <v>18</v>
      </c>
      <c r="D9" s="346"/>
      <c r="E9" s="346"/>
      <c r="F9" s="344"/>
      <c r="G9" s="344"/>
      <c r="H9" s="347"/>
      <c r="I9" s="348" t="str">
        <f t="shared" ref="I9:I14" si="1">IF(NOT(ISBLANK(H9)),IF(CONCATENATE(MONTH(H9),DAY(H9))="11",2026-YEAR(H9),2026-YEAR(H9)-1),"")</f>
        <v/>
      </c>
      <c r="J9" s="67"/>
      <c r="K9" s="358" t="str">
        <f t="shared" ref="K9:K14" si="2">F9&amp;" "&amp;G9</f>
        <v xml:space="preserve"> </v>
      </c>
      <c r="L9" s="359" t="str">
        <f t="shared" ref="L9:L14" si="3">IF(ISBLANK(H9),"",H9)</f>
        <v/>
      </c>
      <c r="M9" s="360" t="str">
        <f>Calculator!L17</f>
        <v/>
      </c>
      <c r="N9" s="360" t="str">
        <f>Calculator!V17</f>
        <v/>
      </c>
      <c r="O9" s="360" t="str">
        <f>Calculator!AF17</f>
        <v/>
      </c>
      <c r="P9" s="360" t="str">
        <f>Calculator!AP17</f>
        <v/>
      </c>
      <c r="Q9" s="372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128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</row>
    <row r="10" spans="1:291">
      <c r="A10" s="128"/>
      <c r="B10" s="371"/>
      <c r="C10" s="361" t="s">
        <v>19</v>
      </c>
      <c r="D10" s="346"/>
      <c r="E10" s="346"/>
      <c r="F10" s="344"/>
      <c r="G10" s="344"/>
      <c r="H10" s="347"/>
      <c r="I10" s="348" t="str">
        <f t="shared" si="1"/>
        <v/>
      </c>
      <c r="J10" s="67"/>
      <c r="K10" s="358" t="str">
        <f t="shared" si="2"/>
        <v xml:space="preserve"> </v>
      </c>
      <c r="L10" s="359" t="str">
        <f t="shared" si="3"/>
        <v/>
      </c>
      <c r="M10" s="360" t="str">
        <f>Calculator!L18</f>
        <v/>
      </c>
      <c r="N10" s="360" t="str">
        <f>Calculator!V18</f>
        <v/>
      </c>
      <c r="O10" s="360" t="str">
        <f>Calculator!AF18</f>
        <v/>
      </c>
      <c r="P10" s="360" t="str">
        <f>Calculator!AP18</f>
        <v/>
      </c>
      <c r="Q10" s="372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  <c r="IU10" s="128"/>
      <c r="IV10" s="128"/>
      <c r="IW10" s="128"/>
      <c r="IX10" s="128"/>
      <c r="IY10" s="128"/>
      <c r="IZ10" s="128"/>
      <c r="JA10" s="128"/>
      <c r="JB10" s="128"/>
      <c r="JC10" s="128"/>
      <c r="JD10" s="128"/>
      <c r="JE10" s="128"/>
      <c r="JF10" s="67"/>
      <c r="JG10" s="67"/>
      <c r="JH10" s="67"/>
      <c r="JI10" s="67"/>
      <c r="JJ10" s="67"/>
      <c r="JK10" s="67"/>
      <c r="JL10" s="67"/>
      <c r="JM10" s="67"/>
      <c r="JN10" s="67"/>
      <c r="JO10" s="67"/>
      <c r="JP10" s="67"/>
      <c r="JQ10" s="67"/>
      <c r="JR10" s="67"/>
      <c r="JS10" s="128"/>
      <c r="JT10" s="67"/>
      <c r="JU10" s="67"/>
      <c r="JV10" s="67"/>
      <c r="JW10" s="67"/>
      <c r="JX10" s="67"/>
      <c r="JY10" s="67"/>
      <c r="JZ10" s="67"/>
      <c r="KA10" s="67"/>
      <c r="KB10" s="67"/>
      <c r="KC10" s="67"/>
      <c r="KD10" s="67"/>
      <c r="KE10" s="67"/>
    </row>
    <row r="11" spans="1:291">
      <c r="A11" s="128"/>
      <c r="B11" s="371"/>
      <c r="C11" s="361" t="s">
        <v>20</v>
      </c>
      <c r="D11" s="346"/>
      <c r="E11" s="346"/>
      <c r="F11" s="344"/>
      <c r="G11" s="344"/>
      <c r="H11" s="347"/>
      <c r="I11" s="348" t="str">
        <f t="shared" si="1"/>
        <v/>
      </c>
      <c r="J11" s="67"/>
      <c r="K11" s="358" t="str">
        <f t="shared" si="2"/>
        <v xml:space="preserve"> </v>
      </c>
      <c r="L11" s="359" t="str">
        <f t="shared" si="3"/>
        <v/>
      </c>
      <c r="M11" s="360" t="str">
        <f>Calculator!L19</f>
        <v/>
      </c>
      <c r="N11" s="360" t="str">
        <f>Calculator!V19</f>
        <v/>
      </c>
      <c r="O11" s="360" t="str">
        <f>Calculator!AF19</f>
        <v/>
      </c>
      <c r="P11" s="360" t="str">
        <f>Calculator!AP19</f>
        <v/>
      </c>
      <c r="Q11" s="372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  <c r="IW11" s="128"/>
      <c r="IX11" s="128"/>
      <c r="IY11" s="128"/>
      <c r="IZ11" s="128"/>
      <c r="JA11" s="128"/>
      <c r="JB11" s="128"/>
      <c r="JC11" s="128"/>
      <c r="JD11" s="128"/>
      <c r="JE11" s="128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128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</row>
    <row r="12" spans="1:291" ht="14.45" customHeight="1">
      <c r="A12" s="128"/>
      <c r="B12" s="371"/>
      <c r="C12" s="361" t="s">
        <v>21</v>
      </c>
      <c r="D12" s="346"/>
      <c r="E12" s="346"/>
      <c r="F12" s="344"/>
      <c r="G12" s="344"/>
      <c r="H12" s="347"/>
      <c r="I12" s="348" t="str">
        <f t="shared" si="1"/>
        <v/>
      </c>
      <c r="J12" s="67"/>
      <c r="K12" s="358" t="str">
        <f t="shared" si="2"/>
        <v xml:space="preserve"> </v>
      </c>
      <c r="L12" s="359" t="str">
        <f t="shared" si="3"/>
        <v/>
      </c>
      <c r="M12" s="360" t="str">
        <f>Calculator!L20</f>
        <v/>
      </c>
      <c r="N12" s="360" t="str">
        <f>Calculator!V20</f>
        <v/>
      </c>
      <c r="O12" s="360" t="str">
        <f>Calculator!AF20</f>
        <v/>
      </c>
      <c r="P12" s="360" t="str">
        <f>Calculator!AP20</f>
        <v/>
      </c>
      <c r="Q12" s="372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  <c r="IV12" s="128"/>
      <c r="IW12" s="128"/>
      <c r="IX12" s="128"/>
      <c r="IY12" s="128"/>
      <c r="IZ12" s="128"/>
      <c r="JA12" s="128"/>
      <c r="JB12" s="128"/>
      <c r="JC12" s="128"/>
      <c r="JD12" s="128"/>
      <c r="JE12" s="128"/>
      <c r="JF12" s="67"/>
      <c r="JG12" s="67"/>
      <c r="JH12" s="67"/>
      <c r="JI12" s="67"/>
      <c r="JJ12" s="67"/>
      <c r="JK12" s="67"/>
      <c r="JL12" s="67"/>
      <c r="JM12" s="67"/>
      <c r="JN12" s="67"/>
      <c r="JO12" s="67"/>
      <c r="JP12" s="67"/>
      <c r="JQ12" s="67"/>
      <c r="JR12" s="67"/>
      <c r="JS12" s="128"/>
      <c r="JT12" s="67"/>
      <c r="JU12" s="67"/>
      <c r="JV12" s="67"/>
      <c r="JW12" s="67"/>
      <c r="JX12" s="67"/>
      <c r="JY12" s="67"/>
      <c r="JZ12" s="67"/>
      <c r="KA12" s="67"/>
      <c r="KB12" s="67"/>
      <c r="KC12" s="67"/>
      <c r="KD12" s="67"/>
      <c r="KE12" s="67"/>
    </row>
    <row r="13" spans="1:291" ht="14.45" customHeight="1">
      <c r="A13" s="128"/>
      <c r="B13" s="371"/>
      <c r="C13" s="361" t="s">
        <v>22</v>
      </c>
      <c r="D13" s="346"/>
      <c r="E13" s="346"/>
      <c r="F13" s="344"/>
      <c r="G13" s="344"/>
      <c r="H13" s="347"/>
      <c r="I13" s="348" t="str">
        <f t="shared" si="1"/>
        <v/>
      </c>
      <c r="J13" s="67"/>
      <c r="K13" s="358" t="str">
        <f t="shared" si="2"/>
        <v xml:space="preserve"> </v>
      </c>
      <c r="L13" s="359" t="str">
        <f t="shared" si="3"/>
        <v/>
      </c>
      <c r="M13" s="360" t="str">
        <f>Calculator!L21</f>
        <v/>
      </c>
      <c r="N13" s="360" t="str">
        <f>Calculator!V21</f>
        <v/>
      </c>
      <c r="O13" s="360" t="str">
        <f>Calculator!AF21</f>
        <v/>
      </c>
      <c r="P13" s="360" t="str">
        <f>Calculator!AP21</f>
        <v/>
      </c>
      <c r="Q13" s="372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  <c r="IW13" s="128"/>
      <c r="IX13" s="128"/>
      <c r="IY13" s="128"/>
      <c r="IZ13" s="128"/>
      <c r="JA13" s="128"/>
      <c r="JB13" s="128"/>
      <c r="JC13" s="128"/>
      <c r="JD13" s="128"/>
      <c r="JE13" s="128"/>
      <c r="JF13" s="67"/>
      <c r="JG13" s="67"/>
      <c r="JH13" s="67"/>
      <c r="JI13" s="67"/>
      <c r="JJ13" s="67"/>
      <c r="JK13" s="67"/>
      <c r="JL13" s="67"/>
      <c r="JM13" s="67"/>
      <c r="JN13" s="67"/>
      <c r="JO13" s="67"/>
      <c r="JP13" s="67"/>
      <c r="JQ13" s="67"/>
      <c r="JR13" s="67"/>
      <c r="JS13" s="128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</row>
    <row r="14" spans="1:291">
      <c r="A14" s="128"/>
      <c r="B14" s="371"/>
      <c r="C14" s="361" t="s">
        <v>23</v>
      </c>
      <c r="D14" s="346"/>
      <c r="E14" s="346"/>
      <c r="F14" s="344"/>
      <c r="G14" s="344"/>
      <c r="H14" s="347"/>
      <c r="I14" s="348" t="str">
        <f t="shared" si="1"/>
        <v/>
      </c>
      <c r="J14" s="67"/>
      <c r="K14" s="358" t="str">
        <f t="shared" si="2"/>
        <v xml:space="preserve"> </v>
      </c>
      <c r="L14" s="359" t="str">
        <f t="shared" si="3"/>
        <v/>
      </c>
      <c r="M14" s="360" t="str">
        <f>Calculator!L22</f>
        <v/>
      </c>
      <c r="N14" s="360" t="str">
        <f>Calculator!V22</f>
        <v/>
      </c>
      <c r="O14" s="360" t="str">
        <f>Calculator!AF22</f>
        <v/>
      </c>
      <c r="P14" s="360" t="str">
        <f>Calculator!AP22</f>
        <v/>
      </c>
      <c r="Q14" s="372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  <c r="IW14" s="128"/>
      <c r="IX14" s="128"/>
      <c r="IY14" s="128"/>
      <c r="IZ14" s="128"/>
      <c r="JA14" s="128"/>
      <c r="JB14" s="128"/>
      <c r="JC14" s="128"/>
      <c r="JD14" s="128"/>
      <c r="JE14" s="128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128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</row>
    <row r="15" spans="1:291" ht="14.45" customHeight="1">
      <c r="A15" s="128"/>
      <c r="B15" s="367"/>
      <c r="C15" s="345"/>
      <c r="D15" s="67"/>
      <c r="E15" s="67"/>
      <c r="F15" s="67"/>
      <c r="G15" s="67"/>
      <c r="H15" s="373"/>
      <c r="I15" s="67"/>
      <c r="J15" s="67"/>
      <c r="K15" s="437" t="s">
        <v>24</v>
      </c>
      <c r="L15" s="437"/>
      <c r="M15" s="360">
        <f>Calculator!L85</f>
        <v>6403</v>
      </c>
      <c r="N15" s="360">
        <f>Calculator!V85</f>
        <v>7031</v>
      </c>
      <c r="O15" s="360">
        <f>Calculator!AF85</f>
        <v>9545</v>
      </c>
      <c r="P15" s="360">
        <f>Calculator!AP85</f>
        <v>9721</v>
      </c>
      <c r="Q15" s="372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  <c r="IW15" s="128"/>
      <c r="IX15" s="128"/>
      <c r="IY15" s="128"/>
      <c r="IZ15" s="128"/>
      <c r="JA15" s="128"/>
      <c r="JB15" s="128"/>
      <c r="JC15" s="128"/>
      <c r="JD15" s="128"/>
      <c r="JE15" s="128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128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</row>
    <row r="16" spans="1:291">
      <c r="A16" s="128"/>
      <c r="B16" s="367"/>
      <c r="C16" s="374" t="s">
        <v>25</v>
      </c>
      <c r="D16" s="350"/>
      <c r="E16" s="350"/>
      <c r="F16" s="470" t="s">
        <v>26</v>
      </c>
      <c r="G16" s="470"/>
      <c r="H16" s="470"/>
      <c r="I16" s="354"/>
      <c r="J16" s="67"/>
      <c r="K16" s="437" t="s">
        <v>27</v>
      </c>
      <c r="L16" s="437"/>
      <c r="M16" s="360">
        <f>-(Calculator!L85*Calculator!L88)</f>
        <v>0</v>
      </c>
      <c r="N16" s="360">
        <f>-(Calculator!V85*Calculator!V88)</f>
        <v>0</v>
      </c>
      <c r="O16" s="360">
        <f>-(Calculator!AF85*Calculator!AF88)</f>
        <v>0</v>
      </c>
      <c r="P16" s="360">
        <f>-(Calculator!AP85*Calculator!AP88)</f>
        <v>0</v>
      </c>
      <c r="Q16" s="372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  <c r="IW16" s="128"/>
      <c r="IX16" s="128"/>
      <c r="IY16" s="128"/>
      <c r="IZ16" s="128"/>
      <c r="JA16" s="128"/>
      <c r="JB16" s="128"/>
      <c r="JC16" s="128"/>
      <c r="JD16" s="128"/>
      <c r="JE16" s="128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128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</row>
    <row r="17" spans="1:291">
      <c r="A17" s="128"/>
      <c r="B17" s="367"/>
      <c r="C17" s="468"/>
      <c r="D17" s="468"/>
      <c r="E17" s="468"/>
      <c r="F17" s="355" t="s">
        <v>28</v>
      </c>
      <c r="G17" s="355" t="s">
        <v>29</v>
      </c>
      <c r="H17" s="355" t="s">
        <v>30</v>
      </c>
      <c r="I17" s="355" t="s">
        <v>31</v>
      </c>
      <c r="J17" s="67"/>
      <c r="K17" s="437" t="s">
        <v>32</v>
      </c>
      <c r="L17" s="437"/>
      <c r="M17" s="360">
        <f>Calculator!L95</f>
        <v>0</v>
      </c>
      <c r="N17" s="360">
        <f>Calculator!V95</f>
        <v>0</v>
      </c>
      <c r="O17" s="360">
        <f>Calculator!AF95</f>
        <v>0</v>
      </c>
      <c r="P17" s="360">
        <f>Calculator!AP95</f>
        <v>0</v>
      </c>
      <c r="Q17" s="372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  <c r="IW17" s="128"/>
      <c r="IX17" s="128"/>
      <c r="IY17" s="128"/>
      <c r="IZ17" s="128"/>
      <c r="JA17" s="128"/>
      <c r="JB17" s="128"/>
      <c r="JC17" s="128"/>
      <c r="JD17" s="128"/>
      <c r="JE17" s="128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128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</row>
    <row r="18" spans="1:291">
      <c r="A18" s="128"/>
      <c r="B18" s="367"/>
      <c r="C18" s="437" t="s">
        <v>33</v>
      </c>
      <c r="D18" s="437"/>
      <c r="E18" s="437"/>
      <c r="F18" s="343" t="str">
        <f>IF(OR(F19="IP6 OP6",F19="IP6 OP6 DV6",F19="IP6 OP6 DMV6"),"Pre",IF(F19="IP7 OP7","Pro 1",IF(F19="IP8 OP8","Pro 2","Plan Custom")))</f>
        <v>Pre</v>
      </c>
      <c r="G18" s="343" t="str">
        <f t="shared" ref="G18:I18" si="4">IF(OR(G19="IP6 OP6",G19="IP6 OP6 DV6",G19="IP6 OP6 DMV6"),"Pre",IF(G19="IP7 OP7","Pro 1",IF(G19="IP8 OP8","Pro 2","Plan Custom")))</f>
        <v>Pre</v>
      </c>
      <c r="H18" s="343" t="str">
        <f t="shared" si="4"/>
        <v>Plan Custom</v>
      </c>
      <c r="I18" s="343" t="str">
        <f t="shared" si="4"/>
        <v>Plan Custom</v>
      </c>
      <c r="J18" s="67"/>
      <c r="K18" s="474" t="s">
        <v>34</v>
      </c>
      <c r="L18" s="475"/>
      <c r="M18" s="431">
        <f>IF(Dashboard!F25&gt;0,-(Calculator!L93),0)</f>
        <v>0</v>
      </c>
      <c r="N18" s="431">
        <f>IF(Dashboard!F25&gt;0,-Calculator!V93,0)</f>
        <v>0</v>
      </c>
      <c r="O18" s="431">
        <f>IF(Dashboard!F25&gt;0,-Calculator!AF93,0)</f>
        <v>0</v>
      </c>
      <c r="P18" s="431">
        <f>IF(Dashboard!F25&gt;0,-Calculator!AP93,0)</f>
        <v>0</v>
      </c>
      <c r="Q18" s="372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  <c r="IU18" s="128"/>
      <c r="IV18" s="128"/>
      <c r="IW18" s="128"/>
      <c r="IX18" s="128"/>
      <c r="IY18" s="128"/>
      <c r="IZ18" s="128"/>
      <c r="JA18" s="128"/>
      <c r="JB18" s="128"/>
      <c r="JC18" s="128"/>
      <c r="JD18" s="128"/>
      <c r="JE18" s="128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128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</row>
    <row r="19" spans="1:291">
      <c r="A19" s="128"/>
      <c r="B19" s="367"/>
      <c r="C19" s="437" t="s">
        <v>35</v>
      </c>
      <c r="D19" s="437"/>
      <c r="E19" s="437"/>
      <c r="F19" s="344" t="s">
        <v>36</v>
      </c>
      <c r="G19" s="344" t="s">
        <v>37</v>
      </c>
      <c r="H19" s="344" t="s">
        <v>38</v>
      </c>
      <c r="I19" s="344" t="s">
        <v>39</v>
      </c>
      <c r="J19" s="67"/>
      <c r="K19" s="437" t="s">
        <v>40</v>
      </c>
      <c r="L19" s="437"/>
      <c r="M19" s="360">
        <f>Calculator!F96</f>
        <v>0</v>
      </c>
      <c r="N19" s="360">
        <f>Calculator!R96</f>
        <v>0</v>
      </c>
      <c r="O19" s="360">
        <f>Calculator!AB96</f>
        <v>0</v>
      </c>
      <c r="P19" s="360">
        <f>Calculator!AL96</f>
        <v>0</v>
      </c>
      <c r="Q19" s="375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  <c r="IJ19" s="128"/>
      <c r="IK19" s="128"/>
      <c r="IL19" s="128"/>
      <c r="IM19" s="128"/>
      <c r="IN19" s="128"/>
      <c r="IO19" s="128"/>
      <c r="IP19" s="128"/>
      <c r="IQ19" s="128"/>
      <c r="IR19" s="128"/>
      <c r="IS19" s="128"/>
      <c r="IT19" s="128"/>
      <c r="IU19" s="128"/>
      <c r="IV19" s="128"/>
      <c r="IW19" s="128"/>
      <c r="IX19" s="128"/>
      <c r="IY19" s="128"/>
      <c r="IZ19" s="128"/>
      <c r="JA19" s="128"/>
      <c r="JB19" s="128"/>
      <c r="JC19" s="128"/>
      <c r="JD19" s="128"/>
      <c r="JE19" s="128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128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</row>
    <row r="20" spans="1:291">
      <c r="A20" s="128"/>
      <c r="B20" s="367"/>
      <c r="C20" s="437" t="s">
        <v>41</v>
      </c>
      <c r="D20" s="437"/>
      <c r="E20" s="437"/>
      <c r="F20" s="344" t="s">
        <v>42</v>
      </c>
      <c r="G20" s="344" t="s">
        <v>42</v>
      </c>
      <c r="H20" s="344" t="s">
        <v>43</v>
      </c>
      <c r="I20" s="344" t="s">
        <v>44</v>
      </c>
      <c r="J20" s="67"/>
      <c r="K20" s="361" t="s">
        <v>45</v>
      </c>
      <c r="L20" s="358" t="str">
        <f>IF(F23="Annually","year:",IF(F23="Semi_Annually","semester:",IF(F23="Quarterly","quarter:")))</f>
        <v>year:</v>
      </c>
      <c r="M20" s="360">
        <f>IF($F$23="Annually",M22,IF($F$23="Semi_Annually",M22/2,IF($F$23="Quarterly",M22/4)))</f>
        <v>6403</v>
      </c>
      <c r="N20" s="360">
        <f>IF($F$23="Annually",N22,IF($F$23="Semi_Annually",N22/2,IF($F$23="Quarterly",N22/4)))</f>
        <v>7031</v>
      </c>
      <c r="O20" s="360">
        <f>IF($F$23="Annually",O22,IF($F$23="Semi_Annually",O22/2,IF($F$23="Quarterly",O22/4)))</f>
        <v>9545</v>
      </c>
      <c r="P20" s="360">
        <f>IF($F$23="Annually",P22,IF($F$23="Semi_Annually",P22/2,IF($F$23="Quarterly",P22/4)))</f>
        <v>9721</v>
      </c>
      <c r="Q20" s="375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  <c r="IJ20" s="128"/>
      <c r="IK20" s="128"/>
      <c r="IL20" s="128"/>
      <c r="IM20" s="128"/>
      <c r="IN20" s="128"/>
      <c r="IO20" s="128"/>
      <c r="IP20" s="128"/>
      <c r="IQ20" s="128"/>
      <c r="IR20" s="128"/>
      <c r="IS20" s="128"/>
      <c r="IT20" s="128"/>
      <c r="IU20" s="128"/>
      <c r="IV20" s="128"/>
      <c r="IW20" s="128"/>
      <c r="IX20" s="128"/>
      <c r="IY20" s="128"/>
      <c r="IZ20" s="128"/>
      <c r="JA20" s="128"/>
      <c r="JB20" s="128"/>
      <c r="JC20" s="128"/>
      <c r="JD20" s="128"/>
      <c r="JE20" s="128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128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</row>
    <row r="21" spans="1:291" ht="15" customHeight="1">
      <c r="A21" s="128"/>
      <c r="B21" s="367"/>
      <c r="C21" s="471" t="s">
        <v>46</v>
      </c>
      <c r="D21" s="472"/>
      <c r="E21" s="473"/>
      <c r="F21" s="363" t="s">
        <v>47</v>
      </c>
      <c r="G21" s="363" t="s">
        <v>47</v>
      </c>
      <c r="H21" s="363" t="s">
        <v>47</v>
      </c>
      <c r="I21" s="363" t="s">
        <v>47</v>
      </c>
      <c r="J21" s="67"/>
      <c r="K21" s="67"/>
      <c r="L21" s="67"/>
      <c r="M21" s="67"/>
      <c r="N21" s="67"/>
      <c r="O21" s="67"/>
      <c r="P21" s="67"/>
      <c r="Q21" s="375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  <c r="IU21" s="128"/>
      <c r="IV21" s="128"/>
      <c r="IW21" s="128"/>
      <c r="IX21" s="128"/>
      <c r="IY21" s="128"/>
      <c r="IZ21" s="128"/>
      <c r="JA21" s="128"/>
      <c r="JB21" s="128"/>
      <c r="JC21" s="128"/>
      <c r="JD21" s="128"/>
      <c r="JE21" s="128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128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</row>
    <row r="22" spans="1:291" ht="14.45" hidden="1" customHeight="1">
      <c r="A22" s="128"/>
      <c r="B22" s="367"/>
      <c r="C22" s="471" t="s">
        <v>46</v>
      </c>
      <c r="D22" s="472"/>
      <c r="E22" s="473"/>
      <c r="F22" s="344" t="s">
        <v>47</v>
      </c>
      <c r="G22" s="344" t="s">
        <v>47</v>
      </c>
      <c r="H22" s="344" t="s">
        <v>47</v>
      </c>
      <c r="I22" s="344" t="s">
        <v>47</v>
      </c>
      <c r="J22" s="67"/>
      <c r="K22" s="67" t="s">
        <v>48</v>
      </c>
      <c r="L22" s="67"/>
      <c r="M22" s="67">
        <f>Calculator!L97</f>
        <v>6403</v>
      </c>
      <c r="N22" s="67">
        <f>Calculator!V97</f>
        <v>7031</v>
      </c>
      <c r="O22" s="67">
        <f>Calculator!AF97</f>
        <v>9545</v>
      </c>
      <c r="P22" s="67">
        <f>Calculator!AP97</f>
        <v>9721</v>
      </c>
      <c r="Q22" s="375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  <c r="IJ22" s="128"/>
      <c r="IK22" s="128"/>
      <c r="IL22" s="128"/>
      <c r="IM22" s="128"/>
      <c r="IN22" s="128"/>
      <c r="IO22" s="128"/>
      <c r="IP22" s="128"/>
      <c r="IQ22" s="128"/>
      <c r="IR22" s="128"/>
      <c r="IS22" s="128"/>
      <c r="IT22" s="128"/>
      <c r="IU22" s="128"/>
      <c r="IV22" s="128"/>
      <c r="IW22" s="128"/>
      <c r="IX22" s="128"/>
      <c r="IY22" s="128"/>
      <c r="IZ22" s="128"/>
      <c r="JA22" s="128"/>
      <c r="JB22" s="128"/>
      <c r="JC22" s="128"/>
      <c r="JD22" s="128"/>
      <c r="JE22" s="128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128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</row>
    <row r="23" spans="1:291">
      <c r="A23" s="128"/>
      <c r="B23" s="367"/>
      <c r="C23" s="437" t="s">
        <v>49</v>
      </c>
      <c r="D23" s="437"/>
      <c r="E23" s="437"/>
      <c r="F23" s="476" t="s">
        <v>50</v>
      </c>
      <c r="G23" s="476"/>
      <c r="H23" s="476"/>
      <c r="I23" s="476"/>
      <c r="J23" s="67"/>
      <c r="K23" s="67"/>
      <c r="L23" s="67"/>
      <c r="M23" s="67"/>
      <c r="N23" s="67"/>
      <c r="O23" s="67"/>
      <c r="P23" s="67"/>
      <c r="Q23" s="372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  <c r="IU23" s="128"/>
      <c r="IV23" s="128"/>
      <c r="IW23" s="128"/>
      <c r="IX23" s="128"/>
      <c r="IY23" s="128"/>
      <c r="IZ23" s="128"/>
      <c r="JA23" s="128"/>
      <c r="JB23" s="128"/>
      <c r="JC23" s="128"/>
      <c r="JD23" s="128"/>
      <c r="JE23" s="128"/>
      <c r="JF23" s="67"/>
      <c r="JG23" s="67"/>
      <c r="JH23" s="67"/>
      <c r="JI23" s="67"/>
      <c r="JJ23" s="67"/>
      <c r="JK23" s="67"/>
      <c r="JL23" s="67"/>
      <c r="JM23" s="67"/>
      <c r="JN23" s="67"/>
      <c r="JO23" s="67"/>
      <c r="JP23" s="67"/>
      <c r="JQ23" s="67"/>
      <c r="JR23" s="67"/>
      <c r="JS23" s="128"/>
      <c r="JT23" s="67"/>
      <c r="JU23" s="67"/>
      <c r="JV23" s="67"/>
      <c r="JW23" s="67"/>
      <c r="JX23" s="67"/>
      <c r="JY23" s="67"/>
      <c r="JZ23" s="67"/>
      <c r="KA23" s="67"/>
      <c r="KB23" s="67"/>
      <c r="KC23" s="67"/>
      <c r="KD23" s="67"/>
      <c r="KE23" s="67"/>
    </row>
    <row r="24" spans="1:291">
      <c r="A24" s="128"/>
      <c r="B24" s="367"/>
      <c r="C24" s="437" t="s">
        <v>51</v>
      </c>
      <c r="D24" s="437"/>
      <c r="E24" s="437"/>
      <c r="F24" s="476" t="s">
        <v>52</v>
      </c>
      <c r="G24" s="476"/>
      <c r="H24" s="476"/>
      <c r="I24" s="476"/>
      <c r="J24" s="67"/>
      <c r="K24" s="67"/>
      <c r="L24" s="67"/>
      <c r="M24" s="67"/>
      <c r="N24" s="67"/>
      <c r="O24" s="67"/>
      <c r="P24" s="67"/>
      <c r="Q24" s="372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  <c r="IU24" s="128"/>
      <c r="IV24" s="128"/>
      <c r="IW24" s="128"/>
      <c r="IX24" s="128"/>
      <c r="IY24" s="128"/>
      <c r="IZ24" s="128"/>
      <c r="JA24" s="128"/>
      <c r="JB24" s="128"/>
      <c r="JC24" s="128"/>
      <c r="JD24" s="128"/>
      <c r="JE24" s="128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128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</row>
    <row r="25" spans="1:291" ht="14.1" hidden="1" customHeight="1">
      <c r="A25" s="128"/>
      <c r="B25" s="367"/>
      <c r="C25" s="437" t="s">
        <v>34</v>
      </c>
      <c r="D25" s="437"/>
      <c r="E25" s="437"/>
      <c r="F25" s="438">
        <v>0</v>
      </c>
      <c r="G25" s="438"/>
      <c r="H25" s="438"/>
      <c r="I25" s="438"/>
      <c r="J25" s="67"/>
      <c r="K25" s="376"/>
      <c r="L25" s="376"/>
      <c r="M25" s="376"/>
      <c r="N25" s="376"/>
      <c r="O25" s="376"/>
      <c r="P25" s="376"/>
      <c r="Q25" s="372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  <c r="IU25" s="128"/>
      <c r="IV25" s="128"/>
      <c r="IW25" s="128"/>
      <c r="IX25" s="128"/>
      <c r="IY25" s="128"/>
      <c r="IZ25" s="128"/>
      <c r="JA25" s="128"/>
      <c r="JB25" s="128"/>
      <c r="JC25" s="128"/>
      <c r="JD25" s="128"/>
      <c r="JE25" s="128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128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</row>
    <row r="26" spans="1:291" ht="14.1" customHeight="1">
      <c r="A26" s="128"/>
      <c r="B26" s="367"/>
      <c r="C26" s="67"/>
      <c r="D26" s="67"/>
      <c r="E26" s="67"/>
      <c r="F26" s="296" t="s">
        <v>53</v>
      </c>
      <c r="G26" s="296"/>
      <c r="H26" s="296"/>
      <c r="I26" s="296"/>
      <c r="J26" s="67"/>
      <c r="K26" s="376"/>
      <c r="L26" s="67"/>
      <c r="M26" s="67"/>
      <c r="N26" s="67"/>
      <c r="O26" s="67"/>
      <c r="P26" s="67"/>
      <c r="Q26" s="372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  <c r="IU26" s="128"/>
      <c r="IV26" s="128"/>
      <c r="IW26" s="128"/>
      <c r="IX26" s="128"/>
      <c r="IY26" s="128"/>
      <c r="IZ26" s="128"/>
      <c r="JA26" s="128"/>
      <c r="JB26" s="128"/>
      <c r="JC26" s="128"/>
      <c r="JD26" s="128"/>
      <c r="JE26" s="128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128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</row>
    <row r="27" spans="1:291" ht="14.1" customHeight="1">
      <c r="A27" s="128"/>
      <c r="B27" s="367"/>
      <c r="C27" s="376" t="s">
        <v>54</v>
      </c>
      <c r="D27" s="67"/>
      <c r="E27" s="67"/>
      <c r="G27" s="296"/>
      <c r="H27" s="436" t="s">
        <v>55</v>
      </c>
      <c r="I27" s="436"/>
      <c r="J27" s="67"/>
      <c r="K27" s="436" t="s">
        <v>56</v>
      </c>
      <c r="L27" s="436"/>
      <c r="M27" s="436" t="s">
        <v>57</v>
      </c>
      <c r="N27" s="67"/>
      <c r="O27" s="436" t="s">
        <v>58</v>
      </c>
      <c r="P27" s="67"/>
      <c r="Q27" s="372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  <c r="IU27" s="128"/>
      <c r="IV27" s="128"/>
      <c r="IW27" s="128"/>
      <c r="IX27" s="128"/>
      <c r="IY27" s="128"/>
      <c r="IZ27" s="128"/>
      <c r="JA27" s="128"/>
      <c r="JB27" s="128"/>
      <c r="JC27" s="128"/>
      <c r="JD27" s="128"/>
      <c r="JE27" s="128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128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</row>
    <row r="28" spans="1:291" ht="14.1" customHeight="1">
      <c r="A28" s="128"/>
      <c r="B28" s="367"/>
      <c r="C28" s="439" t="s">
        <v>59</v>
      </c>
      <c r="D28" s="439"/>
      <c r="E28" s="439"/>
      <c r="F28" s="439"/>
      <c r="G28" s="296"/>
      <c r="H28" s="436"/>
      <c r="I28" s="436"/>
      <c r="J28" s="67"/>
      <c r="K28" s="436"/>
      <c r="L28" s="436"/>
      <c r="M28" s="436"/>
      <c r="N28" s="67"/>
      <c r="O28" s="436"/>
      <c r="P28" s="67"/>
      <c r="Q28" s="372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  <c r="IU28" s="128"/>
      <c r="IV28" s="128"/>
      <c r="IW28" s="128"/>
      <c r="IX28" s="128"/>
      <c r="IY28" s="128"/>
      <c r="IZ28" s="128"/>
      <c r="JA28" s="128"/>
      <c r="JB28" s="128"/>
      <c r="JC28" s="128"/>
      <c r="JD28" s="128"/>
      <c r="JE28" s="128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128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</row>
    <row r="29" spans="1:291" ht="14.1" customHeight="1">
      <c r="A29" s="128"/>
      <c r="B29" s="367"/>
      <c r="C29" s="439"/>
      <c r="D29" s="439"/>
      <c r="E29" s="439"/>
      <c r="F29" s="439"/>
      <c r="G29" s="296"/>
      <c r="H29" s="436"/>
      <c r="I29" s="436"/>
      <c r="J29" s="67"/>
      <c r="K29" s="436"/>
      <c r="L29" s="436"/>
      <c r="M29" s="436"/>
      <c r="N29" s="67"/>
      <c r="O29" s="436"/>
      <c r="P29" s="67"/>
      <c r="Q29" s="372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  <c r="IU29" s="128"/>
      <c r="IV29" s="128"/>
      <c r="IW29" s="128"/>
      <c r="IX29" s="128"/>
      <c r="IY29" s="128"/>
      <c r="IZ29" s="128"/>
      <c r="JA29" s="128"/>
      <c r="JB29" s="128"/>
      <c r="JC29" s="128"/>
      <c r="JD29" s="128"/>
      <c r="JE29" s="128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128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</row>
    <row r="30" spans="1:291" ht="14.1" customHeight="1">
      <c r="A30" s="128"/>
      <c r="B30" s="367"/>
      <c r="C30" s="439"/>
      <c r="D30" s="439"/>
      <c r="E30" s="439"/>
      <c r="F30" s="439"/>
      <c r="G30" s="296"/>
      <c r="H30" s="436"/>
      <c r="I30" s="436"/>
      <c r="J30" s="67"/>
      <c r="K30" s="436"/>
      <c r="L30" s="436"/>
      <c r="M30" s="436"/>
      <c r="N30" s="67"/>
      <c r="O30" s="436"/>
      <c r="P30" s="67"/>
      <c r="Q30" s="372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  <c r="IU30" s="128"/>
      <c r="IV30" s="128"/>
      <c r="IW30" s="128"/>
      <c r="IX30" s="128"/>
      <c r="IY30" s="128"/>
      <c r="IZ30" s="128"/>
      <c r="JA30" s="128"/>
      <c r="JB30" s="128"/>
      <c r="JC30" s="128"/>
      <c r="JD30" s="128"/>
      <c r="JE30" s="128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128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</row>
    <row r="31" spans="1:291" ht="14.1" customHeight="1">
      <c r="A31" s="128"/>
      <c r="B31" s="367"/>
      <c r="C31" s="439"/>
      <c r="D31" s="439"/>
      <c r="E31" s="439"/>
      <c r="F31" s="439"/>
      <c r="G31" s="296"/>
      <c r="J31" s="67"/>
      <c r="K31" s="436"/>
      <c r="L31" s="436"/>
      <c r="M31" s="67"/>
      <c r="N31" s="67"/>
      <c r="O31" s="436"/>
      <c r="P31" s="67"/>
      <c r="Q31" s="372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/>
      <c r="IY31" s="128"/>
      <c r="IZ31" s="128"/>
      <c r="JA31" s="128"/>
      <c r="JB31" s="128"/>
      <c r="JC31" s="128"/>
      <c r="JD31" s="128"/>
      <c r="JE31" s="128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128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</row>
    <row r="32" spans="1:291" ht="14.1" customHeight="1">
      <c r="A32" s="128"/>
      <c r="B32" s="367"/>
      <c r="C32" s="67"/>
      <c r="D32" s="67"/>
      <c r="E32" s="67"/>
      <c r="F32" s="296"/>
      <c r="G32" s="296"/>
      <c r="H32" s="296"/>
      <c r="I32" s="296"/>
      <c r="J32" s="67"/>
      <c r="K32" s="376"/>
      <c r="L32" s="67"/>
      <c r="M32" s="67"/>
      <c r="N32" s="67"/>
      <c r="O32" s="67"/>
      <c r="P32" s="67"/>
      <c r="Q32" s="372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8"/>
      <c r="IZ32" s="128"/>
      <c r="JA32" s="128"/>
      <c r="JB32" s="128"/>
      <c r="JC32" s="128"/>
      <c r="JD32" s="128"/>
      <c r="JE32" s="128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128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</row>
    <row r="33" spans="1:291" ht="14.1" hidden="1" customHeight="1">
      <c r="A33" s="128"/>
      <c r="B33" s="367"/>
      <c r="C33" s="67"/>
      <c r="D33" s="67"/>
      <c r="E33" s="67"/>
      <c r="F33" s="296"/>
      <c r="G33" s="296"/>
      <c r="H33" s="296"/>
      <c r="I33" s="296"/>
      <c r="J33" s="67"/>
      <c r="K33" s="376"/>
      <c r="L33" s="67"/>
      <c r="M33" s="67"/>
      <c r="N33" s="67"/>
      <c r="O33" s="67"/>
      <c r="P33" s="67"/>
      <c r="Q33" s="372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8"/>
      <c r="HT33" s="128"/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8"/>
      <c r="IN33" s="128"/>
      <c r="IO33" s="128"/>
      <c r="IP33" s="128"/>
      <c r="IQ33" s="128"/>
      <c r="IR33" s="128"/>
      <c r="IS33" s="128"/>
      <c r="IT33" s="128"/>
      <c r="IU33" s="128"/>
      <c r="IV33" s="128"/>
      <c r="IW33" s="128"/>
      <c r="IX33" s="128"/>
      <c r="IY33" s="128"/>
      <c r="IZ33" s="128"/>
      <c r="JA33" s="128"/>
      <c r="JB33" s="128"/>
      <c r="JC33" s="128"/>
      <c r="JD33" s="128"/>
      <c r="JE33" s="128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128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</row>
    <row r="34" spans="1:291" ht="14.1" hidden="1" customHeight="1">
      <c r="A34" s="128"/>
      <c r="B34" s="367"/>
      <c r="C34" s="67"/>
      <c r="D34" s="67"/>
      <c r="E34" s="67"/>
      <c r="F34" s="296"/>
      <c r="G34" s="296"/>
      <c r="H34" s="296"/>
      <c r="I34" s="296"/>
      <c r="J34" s="67"/>
      <c r="K34" s="376"/>
      <c r="L34" s="67"/>
      <c r="M34" s="67"/>
      <c r="N34" s="67"/>
      <c r="O34" s="67"/>
      <c r="P34" s="67"/>
      <c r="Q34" s="372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  <c r="GP34" s="128"/>
      <c r="GQ34" s="128"/>
      <c r="GR34" s="128"/>
      <c r="GS34" s="128"/>
      <c r="GT34" s="128"/>
      <c r="GU34" s="128"/>
      <c r="GV34" s="128"/>
      <c r="GW34" s="128"/>
      <c r="GX34" s="128"/>
      <c r="GY34" s="128"/>
      <c r="GZ34" s="128"/>
      <c r="HA34" s="128"/>
      <c r="HB34" s="128"/>
      <c r="HC34" s="128"/>
      <c r="HD34" s="128"/>
      <c r="HE34" s="128"/>
      <c r="HF34" s="128"/>
      <c r="HG34" s="128"/>
      <c r="HH34" s="128"/>
      <c r="HI34" s="128"/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8"/>
      <c r="HU34" s="128"/>
      <c r="HV34" s="128"/>
      <c r="HW34" s="128"/>
      <c r="HX34" s="128"/>
      <c r="HY34" s="128"/>
      <c r="HZ34" s="128"/>
      <c r="IA34" s="128"/>
      <c r="IB34" s="128"/>
      <c r="IC34" s="128"/>
      <c r="ID34" s="128"/>
      <c r="IE34" s="128"/>
      <c r="IF34" s="128"/>
      <c r="IG34" s="128"/>
      <c r="IH34" s="128"/>
      <c r="II34" s="128"/>
      <c r="IJ34" s="128"/>
      <c r="IK34" s="128"/>
      <c r="IL34" s="128"/>
      <c r="IM34" s="128"/>
      <c r="IN34" s="128"/>
      <c r="IO34" s="128"/>
      <c r="IP34" s="128"/>
      <c r="IQ34" s="128"/>
      <c r="IR34" s="128"/>
      <c r="IS34" s="128"/>
      <c r="IT34" s="128"/>
      <c r="IU34" s="128"/>
      <c r="IV34" s="128"/>
      <c r="IW34" s="128"/>
      <c r="IX34" s="128"/>
      <c r="IY34" s="128"/>
      <c r="IZ34" s="128"/>
      <c r="JA34" s="128"/>
      <c r="JB34" s="128"/>
      <c r="JC34" s="128"/>
      <c r="JD34" s="128"/>
      <c r="JE34" s="128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128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</row>
    <row r="35" spans="1:291" ht="14.1" hidden="1" customHeight="1">
      <c r="A35" s="128"/>
      <c r="B35" s="367"/>
      <c r="C35" s="67"/>
      <c r="D35" s="67"/>
      <c r="E35" s="67"/>
      <c r="F35" s="296"/>
      <c r="G35" s="296"/>
      <c r="H35" s="296"/>
      <c r="I35" s="296"/>
      <c r="J35" s="67"/>
      <c r="K35" s="376"/>
      <c r="L35" s="67"/>
      <c r="M35" s="67"/>
      <c r="N35" s="67"/>
      <c r="O35" s="67"/>
      <c r="P35" s="67"/>
      <c r="Q35" s="372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  <c r="GT35" s="128"/>
      <c r="GU35" s="128"/>
      <c r="GV35" s="128"/>
      <c r="GW35" s="128"/>
      <c r="GX35" s="128"/>
      <c r="GY35" s="128"/>
      <c r="GZ35" s="128"/>
      <c r="HA35" s="128"/>
      <c r="HB35" s="128"/>
      <c r="HC35" s="128"/>
      <c r="HD35" s="128"/>
      <c r="HE35" s="128"/>
      <c r="HF35" s="128"/>
      <c r="HG35" s="128"/>
      <c r="HH35" s="128"/>
      <c r="HI35" s="128"/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8"/>
      <c r="HU35" s="128"/>
      <c r="HV35" s="128"/>
      <c r="HW35" s="128"/>
      <c r="HX35" s="128"/>
      <c r="HY35" s="128"/>
      <c r="HZ35" s="128"/>
      <c r="IA35" s="128"/>
      <c r="IB35" s="128"/>
      <c r="IC35" s="128"/>
      <c r="ID35" s="128"/>
      <c r="IE35" s="128"/>
      <c r="IF35" s="128"/>
      <c r="IG35" s="128"/>
      <c r="IH35" s="128"/>
      <c r="II35" s="128"/>
      <c r="IJ35" s="128"/>
      <c r="IK35" s="128"/>
      <c r="IL35" s="128"/>
      <c r="IM35" s="128"/>
      <c r="IN35" s="128"/>
      <c r="IO35" s="128"/>
      <c r="IP35" s="128"/>
      <c r="IQ35" s="128"/>
      <c r="IR35" s="128"/>
      <c r="IS35" s="128"/>
      <c r="IT35" s="128"/>
      <c r="IU35" s="128"/>
      <c r="IV35" s="128"/>
      <c r="IW35" s="128"/>
      <c r="IX35" s="128"/>
      <c r="IY35" s="128"/>
      <c r="IZ35" s="128"/>
      <c r="JA35" s="128"/>
      <c r="JB35" s="128"/>
      <c r="JC35" s="128"/>
      <c r="JD35" s="128"/>
      <c r="JE35" s="128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128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</row>
    <row r="36" spans="1:291" ht="14.1" hidden="1" customHeight="1">
      <c r="A36" s="128"/>
      <c r="B36" s="367"/>
      <c r="C36" s="67"/>
      <c r="D36" s="67"/>
      <c r="E36" s="67"/>
      <c r="F36" s="296"/>
      <c r="G36" s="296"/>
      <c r="H36" s="296"/>
      <c r="I36" s="296"/>
      <c r="J36" s="67"/>
      <c r="K36" s="376"/>
      <c r="L36" s="67"/>
      <c r="M36" s="67"/>
      <c r="N36" s="67"/>
      <c r="O36" s="67"/>
      <c r="P36" s="67"/>
      <c r="Q36" s="372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128"/>
      <c r="IM36" s="128"/>
      <c r="IN36" s="128"/>
      <c r="IO36" s="128"/>
      <c r="IP36" s="128"/>
      <c r="IQ36" s="128"/>
      <c r="IR36" s="128"/>
      <c r="IS36" s="128"/>
      <c r="IT36" s="128"/>
      <c r="IU36" s="128"/>
      <c r="IV36" s="128"/>
      <c r="IW36" s="128"/>
      <c r="IX36" s="128"/>
      <c r="IY36" s="128"/>
      <c r="IZ36" s="128"/>
      <c r="JA36" s="128"/>
      <c r="JB36" s="128"/>
      <c r="JC36" s="128"/>
      <c r="JD36" s="128"/>
      <c r="JE36" s="128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128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</row>
    <row r="37" spans="1:291" ht="14.1" hidden="1" customHeight="1">
      <c r="A37" s="128"/>
      <c r="B37" s="367"/>
      <c r="C37" s="67"/>
      <c r="D37" s="67"/>
      <c r="E37" s="67"/>
      <c r="F37" s="296"/>
      <c r="G37" s="296"/>
      <c r="H37" s="296"/>
      <c r="I37" s="296"/>
      <c r="J37" s="67"/>
      <c r="K37" s="376"/>
      <c r="L37" s="67"/>
      <c r="M37" s="67"/>
      <c r="N37" s="67"/>
      <c r="O37" s="67"/>
      <c r="P37" s="67"/>
      <c r="Q37" s="372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  <c r="IW37" s="128"/>
      <c r="IX37" s="128"/>
      <c r="IY37" s="128"/>
      <c r="IZ37" s="128"/>
      <c r="JA37" s="128"/>
      <c r="JB37" s="128"/>
      <c r="JC37" s="128"/>
      <c r="JD37" s="128"/>
      <c r="JE37" s="128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128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</row>
    <row r="38" spans="1:291" ht="14.1" hidden="1" customHeight="1">
      <c r="A38" s="128"/>
      <c r="B38" s="367"/>
      <c r="C38" s="67"/>
      <c r="D38" s="67"/>
      <c r="E38" s="67"/>
      <c r="F38" s="296"/>
      <c r="G38" s="296"/>
      <c r="H38" s="296"/>
      <c r="I38" s="296"/>
      <c r="J38" s="67"/>
      <c r="K38" s="376"/>
      <c r="L38" s="67"/>
      <c r="M38" s="67"/>
      <c r="N38" s="67"/>
      <c r="O38" s="67"/>
      <c r="P38" s="67"/>
      <c r="Q38" s="372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  <c r="IX38" s="128"/>
      <c r="IY38" s="128"/>
      <c r="IZ38" s="128"/>
      <c r="JA38" s="128"/>
      <c r="JB38" s="128"/>
      <c r="JC38" s="128"/>
      <c r="JD38" s="128"/>
      <c r="JE38" s="128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128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</row>
    <row r="39" spans="1:291" ht="14.1" hidden="1" customHeight="1">
      <c r="A39" s="128"/>
      <c r="B39" s="367"/>
      <c r="C39" s="67"/>
      <c r="D39" s="67"/>
      <c r="E39" s="67"/>
      <c r="F39" s="296"/>
      <c r="G39" s="296"/>
      <c r="H39" s="296"/>
      <c r="I39" s="296"/>
      <c r="J39" s="67"/>
      <c r="K39" s="376"/>
      <c r="L39" s="67"/>
      <c r="M39" s="67"/>
      <c r="N39" s="67"/>
      <c r="O39" s="67"/>
      <c r="P39" s="67"/>
      <c r="Q39" s="372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128"/>
      <c r="IM39" s="128"/>
      <c r="IN39" s="128"/>
      <c r="IO39" s="128"/>
      <c r="IP39" s="128"/>
      <c r="IQ39" s="128"/>
      <c r="IR39" s="128"/>
      <c r="IS39" s="128"/>
      <c r="IT39" s="128"/>
      <c r="IU39" s="128"/>
      <c r="IV39" s="128"/>
      <c r="IW39" s="128"/>
      <c r="IX39" s="128"/>
      <c r="IY39" s="128"/>
      <c r="IZ39" s="128"/>
      <c r="JA39" s="128"/>
      <c r="JB39" s="128"/>
      <c r="JC39" s="128"/>
      <c r="JD39" s="128"/>
      <c r="JE39" s="128"/>
      <c r="JF39" s="67"/>
      <c r="JG39" s="67"/>
      <c r="JH39" s="67"/>
      <c r="JI39" s="67"/>
      <c r="JJ39" s="67"/>
      <c r="JK39" s="67"/>
      <c r="JL39" s="67"/>
      <c r="JM39" s="67"/>
      <c r="JN39" s="67"/>
      <c r="JO39" s="67"/>
      <c r="JP39" s="67"/>
      <c r="JQ39" s="67"/>
      <c r="JR39" s="67"/>
      <c r="JS39" s="128"/>
      <c r="JT39" s="67"/>
      <c r="JU39" s="67"/>
      <c r="JV39" s="67"/>
      <c r="JW39" s="67"/>
      <c r="JX39" s="67"/>
      <c r="JY39" s="67"/>
      <c r="JZ39" s="67"/>
      <c r="KA39" s="67"/>
      <c r="KB39" s="67"/>
      <c r="KC39" s="67"/>
      <c r="KD39" s="67"/>
      <c r="KE39" s="67"/>
    </row>
    <row r="40" spans="1:291" ht="14.1" hidden="1" customHeight="1">
      <c r="A40" s="128"/>
      <c r="B40" s="367"/>
      <c r="C40" s="67"/>
      <c r="D40" s="67"/>
      <c r="E40" s="67"/>
      <c r="F40" s="296"/>
      <c r="G40" s="296"/>
      <c r="H40" s="296"/>
      <c r="I40" s="296"/>
      <c r="J40" s="67"/>
      <c r="K40" s="376"/>
      <c r="L40" s="67"/>
      <c r="M40" s="67"/>
      <c r="N40" s="67"/>
      <c r="O40" s="67"/>
      <c r="P40" s="67"/>
      <c r="Q40" s="372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  <c r="HH40" s="128"/>
      <c r="HI40" s="128"/>
      <c r="HJ40" s="128"/>
      <c r="HK40" s="128"/>
      <c r="HL40" s="128"/>
      <c r="HM40" s="128"/>
      <c r="HN40" s="128"/>
      <c r="HO40" s="128"/>
      <c r="HP40" s="128"/>
      <c r="HQ40" s="128"/>
      <c r="HR40" s="128"/>
      <c r="HS40" s="128"/>
      <c r="HT40" s="128"/>
      <c r="HU40" s="128"/>
      <c r="HV40" s="128"/>
      <c r="HW40" s="128"/>
      <c r="HX40" s="128"/>
      <c r="HY40" s="128"/>
      <c r="HZ40" s="128"/>
      <c r="IA40" s="128"/>
      <c r="IB40" s="128"/>
      <c r="IC40" s="128"/>
      <c r="ID40" s="128"/>
      <c r="IE40" s="128"/>
      <c r="IF40" s="128"/>
      <c r="IG40" s="128"/>
      <c r="IH40" s="128"/>
      <c r="II40" s="128"/>
      <c r="IJ40" s="128"/>
      <c r="IK40" s="128"/>
      <c r="IL40" s="128"/>
      <c r="IM40" s="128"/>
      <c r="IN40" s="128"/>
      <c r="IO40" s="128"/>
      <c r="IP40" s="128"/>
      <c r="IQ40" s="128"/>
      <c r="IR40" s="128"/>
      <c r="IS40" s="128"/>
      <c r="IT40" s="128"/>
      <c r="IU40" s="128"/>
      <c r="IV40" s="128"/>
      <c r="IW40" s="128"/>
      <c r="IX40" s="128"/>
      <c r="IY40" s="128"/>
      <c r="IZ40" s="128"/>
      <c r="JA40" s="128"/>
      <c r="JB40" s="128"/>
      <c r="JC40" s="128"/>
      <c r="JD40" s="128"/>
      <c r="JE40" s="128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128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</row>
    <row r="41" spans="1:291" ht="14.1" hidden="1" customHeight="1">
      <c r="A41" s="128"/>
      <c r="B41" s="367"/>
      <c r="C41" s="67"/>
      <c r="D41" s="67"/>
      <c r="E41" s="67"/>
      <c r="F41" s="296"/>
      <c r="G41" s="296"/>
      <c r="H41" s="296"/>
      <c r="I41" s="296"/>
      <c r="J41" s="67"/>
      <c r="K41" s="376"/>
      <c r="L41" s="67"/>
      <c r="M41" s="67"/>
      <c r="N41" s="67"/>
      <c r="O41" s="67"/>
      <c r="P41" s="67"/>
      <c r="Q41" s="372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  <c r="HH41" s="128"/>
      <c r="HI41" s="128"/>
      <c r="HJ41" s="128"/>
      <c r="HK41" s="128"/>
      <c r="HL41" s="128"/>
      <c r="HM41" s="128"/>
      <c r="HN41" s="128"/>
      <c r="HO41" s="128"/>
      <c r="HP41" s="128"/>
      <c r="HQ41" s="128"/>
      <c r="HR41" s="128"/>
      <c r="HS41" s="128"/>
      <c r="HT41" s="128"/>
      <c r="HU41" s="128"/>
      <c r="HV41" s="128"/>
      <c r="HW41" s="128"/>
      <c r="HX41" s="128"/>
      <c r="HY41" s="128"/>
      <c r="HZ41" s="128"/>
      <c r="IA41" s="128"/>
      <c r="IB41" s="128"/>
      <c r="IC41" s="128"/>
      <c r="ID41" s="128"/>
      <c r="IE41" s="128"/>
      <c r="IF41" s="128"/>
      <c r="IG41" s="128"/>
      <c r="IH41" s="128"/>
      <c r="II41" s="128"/>
      <c r="IJ41" s="128"/>
      <c r="IK41" s="128"/>
      <c r="IL41" s="128"/>
      <c r="IM41" s="128"/>
      <c r="IN41" s="128"/>
      <c r="IO41" s="128"/>
      <c r="IP41" s="128"/>
      <c r="IQ41" s="128"/>
      <c r="IR41" s="128"/>
      <c r="IS41" s="128"/>
      <c r="IT41" s="128"/>
      <c r="IU41" s="128"/>
      <c r="IV41" s="128"/>
      <c r="IW41" s="128"/>
      <c r="IX41" s="128"/>
      <c r="IY41" s="128"/>
      <c r="IZ41" s="128"/>
      <c r="JA41" s="128"/>
      <c r="JB41" s="128"/>
      <c r="JC41" s="128"/>
      <c r="JD41" s="128"/>
      <c r="JE41" s="128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128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</row>
    <row r="42" spans="1:291" ht="14.1" hidden="1" customHeight="1">
      <c r="A42" s="128"/>
      <c r="B42" s="367"/>
      <c r="C42" s="67"/>
      <c r="D42" s="67"/>
      <c r="E42" s="67"/>
      <c r="F42" s="296"/>
      <c r="G42" s="296"/>
      <c r="H42" s="296"/>
      <c r="I42" s="296"/>
      <c r="J42" s="67"/>
      <c r="K42" s="376"/>
      <c r="L42" s="67"/>
      <c r="M42" s="67"/>
      <c r="N42" s="67"/>
      <c r="O42" s="67"/>
      <c r="P42" s="67"/>
      <c r="Q42" s="372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  <c r="GG42" s="128"/>
      <c r="GH42" s="128"/>
      <c r="GI42" s="128"/>
      <c r="GJ42" s="128"/>
      <c r="GK42" s="128"/>
      <c r="GL42" s="128"/>
      <c r="GM42" s="128"/>
      <c r="GN42" s="128"/>
      <c r="GO42" s="128"/>
      <c r="GP42" s="128"/>
      <c r="GQ42" s="128"/>
      <c r="GR42" s="128"/>
      <c r="GS42" s="128"/>
      <c r="GT42" s="128"/>
      <c r="GU42" s="128"/>
      <c r="GV42" s="128"/>
      <c r="GW42" s="128"/>
      <c r="GX42" s="128"/>
      <c r="GY42" s="128"/>
      <c r="GZ42" s="128"/>
      <c r="HA42" s="128"/>
      <c r="HB42" s="128"/>
      <c r="HC42" s="128"/>
      <c r="HD42" s="128"/>
      <c r="HE42" s="128"/>
      <c r="HF42" s="128"/>
      <c r="HG42" s="128"/>
      <c r="HH42" s="128"/>
      <c r="HI42" s="128"/>
      <c r="HJ42" s="128"/>
      <c r="HK42" s="128"/>
      <c r="HL42" s="128"/>
      <c r="HM42" s="128"/>
      <c r="HN42" s="128"/>
      <c r="HO42" s="128"/>
      <c r="HP42" s="128"/>
      <c r="HQ42" s="128"/>
      <c r="HR42" s="128"/>
      <c r="HS42" s="128"/>
      <c r="HT42" s="128"/>
      <c r="HU42" s="128"/>
      <c r="HV42" s="128"/>
      <c r="HW42" s="128"/>
      <c r="HX42" s="128"/>
      <c r="HY42" s="128"/>
      <c r="HZ42" s="128"/>
      <c r="IA42" s="128"/>
      <c r="IB42" s="128"/>
      <c r="IC42" s="128"/>
      <c r="ID42" s="128"/>
      <c r="IE42" s="128"/>
      <c r="IF42" s="128"/>
      <c r="IG42" s="128"/>
      <c r="IH42" s="128"/>
      <c r="II42" s="128"/>
      <c r="IJ42" s="128"/>
      <c r="IK42" s="128"/>
      <c r="IL42" s="128"/>
      <c r="IM42" s="128"/>
      <c r="IN42" s="128"/>
      <c r="IO42" s="128"/>
      <c r="IP42" s="128"/>
      <c r="IQ42" s="128"/>
      <c r="IR42" s="128"/>
      <c r="IS42" s="128"/>
      <c r="IT42" s="128"/>
      <c r="IU42" s="128"/>
      <c r="IV42" s="128"/>
      <c r="IW42" s="128"/>
      <c r="IX42" s="128"/>
      <c r="IY42" s="128"/>
      <c r="IZ42" s="128"/>
      <c r="JA42" s="128"/>
      <c r="JB42" s="128"/>
      <c r="JC42" s="128"/>
      <c r="JD42" s="128"/>
      <c r="JE42" s="128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128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</row>
    <row r="43" spans="1:291" ht="14.1" hidden="1" customHeight="1">
      <c r="A43" s="128"/>
      <c r="B43" s="367"/>
      <c r="C43" s="67"/>
      <c r="D43" s="67"/>
      <c r="E43" s="67"/>
      <c r="F43" s="296"/>
      <c r="G43" s="296"/>
      <c r="H43" s="296"/>
      <c r="I43" s="296"/>
      <c r="J43" s="67"/>
      <c r="K43" s="376"/>
      <c r="L43" s="67"/>
      <c r="M43" s="67"/>
      <c r="N43" s="67"/>
      <c r="O43" s="67"/>
      <c r="P43" s="67"/>
      <c r="Q43" s="372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8"/>
      <c r="GY43" s="128"/>
      <c r="GZ43" s="128"/>
      <c r="HA43" s="128"/>
      <c r="HB43" s="128"/>
      <c r="HC43" s="128"/>
      <c r="HD43" s="128"/>
      <c r="HE43" s="128"/>
      <c r="HF43" s="128"/>
      <c r="HG43" s="128"/>
      <c r="HH43" s="128"/>
      <c r="HI43" s="128"/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8"/>
      <c r="HU43" s="128"/>
      <c r="HV43" s="128"/>
      <c r="HW43" s="128"/>
      <c r="HX43" s="128"/>
      <c r="HY43" s="128"/>
      <c r="HZ43" s="128"/>
      <c r="IA43" s="128"/>
      <c r="IB43" s="128"/>
      <c r="IC43" s="128"/>
      <c r="ID43" s="128"/>
      <c r="IE43" s="128"/>
      <c r="IF43" s="128"/>
      <c r="IG43" s="128"/>
      <c r="IH43" s="128"/>
      <c r="II43" s="128"/>
      <c r="IJ43" s="128"/>
      <c r="IK43" s="128"/>
      <c r="IL43" s="128"/>
      <c r="IM43" s="128"/>
      <c r="IN43" s="128"/>
      <c r="IO43" s="128"/>
      <c r="IP43" s="128"/>
      <c r="IQ43" s="128"/>
      <c r="IR43" s="128"/>
      <c r="IS43" s="128"/>
      <c r="IT43" s="128"/>
      <c r="IU43" s="128"/>
      <c r="IV43" s="128"/>
      <c r="IW43" s="128"/>
      <c r="IX43" s="128"/>
      <c r="IY43" s="128"/>
      <c r="IZ43" s="128"/>
      <c r="JA43" s="128"/>
      <c r="JB43" s="128"/>
      <c r="JC43" s="128"/>
      <c r="JD43" s="128"/>
      <c r="JE43" s="128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128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</row>
    <row r="44" spans="1:291" ht="14.1" hidden="1" customHeight="1">
      <c r="A44" s="128"/>
      <c r="B44" s="367"/>
      <c r="C44" s="67"/>
      <c r="D44" s="67"/>
      <c r="E44" s="67"/>
      <c r="F44" s="296"/>
      <c r="G44" s="296"/>
      <c r="H44" s="296"/>
      <c r="I44" s="296"/>
      <c r="J44" s="67"/>
      <c r="K44" s="376"/>
      <c r="L44" s="67"/>
      <c r="M44" s="67"/>
      <c r="N44" s="67"/>
      <c r="O44" s="67"/>
      <c r="P44" s="67"/>
      <c r="Q44" s="372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128"/>
      <c r="GI44" s="128"/>
      <c r="GJ44" s="128"/>
      <c r="GK44" s="128"/>
      <c r="GL44" s="128"/>
      <c r="GM44" s="128"/>
      <c r="GN44" s="128"/>
      <c r="GO44" s="128"/>
      <c r="GP44" s="128"/>
      <c r="GQ44" s="128"/>
      <c r="GR44" s="128"/>
      <c r="GS44" s="128"/>
      <c r="GT44" s="128"/>
      <c r="GU44" s="128"/>
      <c r="GV44" s="128"/>
      <c r="GW44" s="128"/>
      <c r="GX44" s="128"/>
      <c r="GY44" s="128"/>
      <c r="GZ44" s="128"/>
      <c r="HA44" s="128"/>
      <c r="HB44" s="128"/>
      <c r="HC44" s="128"/>
      <c r="HD44" s="128"/>
      <c r="HE44" s="128"/>
      <c r="HF44" s="128"/>
      <c r="HG44" s="128"/>
      <c r="HH44" s="128"/>
      <c r="HI44" s="128"/>
      <c r="HJ44" s="128"/>
      <c r="HK44" s="128"/>
      <c r="HL44" s="128"/>
      <c r="HM44" s="128"/>
      <c r="HN44" s="128"/>
      <c r="HO44" s="128"/>
      <c r="HP44" s="128"/>
      <c r="HQ44" s="128"/>
      <c r="HR44" s="128"/>
      <c r="HS44" s="128"/>
      <c r="HT44" s="128"/>
      <c r="HU44" s="128"/>
      <c r="HV44" s="128"/>
      <c r="HW44" s="128"/>
      <c r="HX44" s="128"/>
      <c r="HY44" s="128"/>
      <c r="HZ44" s="128"/>
      <c r="IA44" s="128"/>
      <c r="IB44" s="128"/>
      <c r="IC44" s="128"/>
      <c r="ID44" s="128"/>
      <c r="IE44" s="128"/>
      <c r="IF44" s="128"/>
      <c r="IG44" s="128"/>
      <c r="IH44" s="128"/>
      <c r="II44" s="128"/>
      <c r="IJ44" s="128"/>
      <c r="IK44" s="128"/>
      <c r="IL44" s="128"/>
      <c r="IM44" s="128"/>
      <c r="IN44" s="128"/>
      <c r="IO44" s="128"/>
      <c r="IP44" s="128"/>
      <c r="IQ44" s="128"/>
      <c r="IR44" s="128"/>
      <c r="IS44" s="128"/>
      <c r="IT44" s="128"/>
      <c r="IU44" s="128"/>
      <c r="IV44" s="128"/>
      <c r="IW44" s="128"/>
      <c r="IX44" s="128"/>
      <c r="IY44" s="128"/>
      <c r="IZ44" s="128"/>
      <c r="JA44" s="128"/>
      <c r="JB44" s="128"/>
      <c r="JC44" s="128"/>
      <c r="JD44" s="128"/>
      <c r="JE44" s="128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128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</row>
    <row r="45" spans="1:291" ht="14.1" hidden="1" customHeight="1">
      <c r="A45" s="128"/>
      <c r="B45" s="367"/>
      <c r="C45" s="67"/>
      <c r="D45" s="67"/>
      <c r="E45" s="67"/>
      <c r="F45" s="296"/>
      <c r="G45" s="296"/>
      <c r="H45" s="296"/>
      <c r="I45" s="296"/>
      <c r="J45" s="67"/>
      <c r="K45" s="376"/>
      <c r="L45" s="67"/>
      <c r="M45" s="67"/>
      <c r="N45" s="67"/>
      <c r="O45" s="67"/>
      <c r="P45" s="67"/>
      <c r="Q45" s="372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  <c r="GG45" s="128"/>
      <c r="GH45" s="128"/>
      <c r="GI45" s="128"/>
      <c r="GJ45" s="128"/>
      <c r="GK45" s="128"/>
      <c r="GL45" s="128"/>
      <c r="GM45" s="128"/>
      <c r="GN45" s="128"/>
      <c r="GO45" s="128"/>
      <c r="GP45" s="128"/>
      <c r="GQ45" s="128"/>
      <c r="GR45" s="128"/>
      <c r="GS45" s="128"/>
      <c r="GT45" s="128"/>
      <c r="GU45" s="128"/>
      <c r="GV45" s="128"/>
      <c r="GW45" s="128"/>
      <c r="GX45" s="128"/>
      <c r="GY45" s="128"/>
      <c r="GZ45" s="128"/>
      <c r="HA45" s="128"/>
      <c r="HB45" s="128"/>
      <c r="HC45" s="128"/>
      <c r="HD45" s="128"/>
      <c r="HE45" s="128"/>
      <c r="HF45" s="128"/>
      <c r="HG45" s="128"/>
      <c r="HH45" s="128"/>
      <c r="HI45" s="128"/>
      <c r="HJ45" s="128"/>
      <c r="HK45" s="128"/>
      <c r="HL45" s="128"/>
      <c r="HM45" s="128"/>
      <c r="HN45" s="128"/>
      <c r="HO45" s="128"/>
      <c r="HP45" s="128"/>
      <c r="HQ45" s="128"/>
      <c r="HR45" s="128"/>
      <c r="HS45" s="128"/>
      <c r="HT45" s="128"/>
      <c r="HU45" s="128"/>
      <c r="HV45" s="128"/>
      <c r="HW45" s="128"/>
      <c r="HX45" s="128"/>
      <c r="HY45" s="128"/>
      <c r="HZ45" s="128"/>
      <c r="IA45" s="128"/>
      <c r="IB45" s="128"/>
      <c r="IC45" s="128"/>
      <c r="ID45" s="128"/>
      <c r="IE45" s="128"/>
      <c r="IF45" s="128"/>
      <c r="IG45" s="128"/>
      <c r="IH45" s="128"/>
      <c r="II45" s="128"/>
      <c r="IJ45" s="128"/>
      <c r="IK45" s="128"/>
      <c r="IL45" s="128"/>
      <c r="IM45" s="128"/>
      <c r="IN45" s="128"/>
      <c r="IO45" s="128"/>
      <c r="IP45" s="128"/>
      <c r="IQ45" s="128"/>
      <c r="IR45" s="128"/>
      <c r="IS45" s="128"/>
      <c r="IT45" s="128"/>
      <c r="IU45" s="128"/>
      <c r="IV45" s="128"/>
      <c r="IW45" s="128"/>
      <c r="IX45" s="128"/>
      <c r="IY45" s="128"/>
      <c r="IZ45" s="128"/>
      <c r="JA45" s="128"/>
      <c r="JB45" s="128"/>
      <c r="JC45" s="128"/>
      <c r="JD45" s="128"/>
      <c r="JE45" s="128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128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</row>
    <row r="46" spans="1:291" ht="18" hidden="1" customHeight="1">
      <c r="A46" s="128"/>
      <c r="B46" s="367"/>
      <c r="C46" s="435" t="s">
        <v>60</v>
      </c>
      <c r="D46" s="435"/>
      <c r="E46" s="435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372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  <c r="GG46" s="128"/>
      <c r="GH46" s="128"/>
      <c r="GI46" s="128"/>
      <c r="GJ46" s="128"/>
      <c r="GK46" s="128"/>
      <c r="GL46" s="128"/>
      <c r="GM46" s="128"/>
      <c r="GN46" s="128"/>
      <c r="GO46" s="128"/>
      <c r="GP46" s="128"/>
      <c r="GQ46" s="128"/>
      <c r="GR46" s="128"/>
      <c r="GS46" s="128"/>
      <c r="GT46" s="128"/>
      <c r="GU46" s="128"/>
      <c r="GV46" s="128"/>
      <c r="GW46" s="128"/>
      <c r="GX46" s="128"/>
      <c r="GY46" s="128"/>
      <c r="GZ46" s="128"/>
      <c r="HA46" s="128"/>
      <c r="HB46" s="128"/>
      <c r="HC46" s="128"/>
      <c r="HD46" s="128"/>
      <c r="HE46" s="128"/>
      <c r="HF46" s="128"/>
      <c r="HG46" s="128"/>
      <c r="HH46" s="128"/>
      <c r="HI46" s="128"/>
      <c r="HJ46" s="128"/>
      <c r="HK46" s="128"/>
      <c r="HL46" s="128"/>
      <c r="HM46" s="128"/>
      <c r="HN46" s="128"/>
      <c r="HO46" s="128"/>
      <c r="HP46" s="128"/>
      <c r="HQ46" s="128"/>
      <c r="HR46" s="128"/>
      <c r="HS46" s="128"/>
      <c r="HT46" s="128"/>
      <c r="HU46" s="128"/>
      <c r="HV46" s="128"/>
      <c r="HW46" s="128"/>
      <c r="HX46" s="128"/>
      <c r="HY46" s="128"/>
      <c r="HZ46" s="128"/>
      <c r="IA46" s="128"/>
      <c r="IB46" s="128"/>
      <c r="IC46" s="128"/>
      <c r="ID46" s="128"/>
      <c r="IE46" s="128"/>
      <c r="IF46" s="128"/>
      <c r="IG46" s="128"/>
      <c r="IH46" s="128"/>
      <c r="II46" s="128"/>
      <c r="IJ46" s="128"/>
      <c r="IK46" s="128"/>
      <c r="IL46" s="128"/>
      <c r="IM46" s="128"/>
      <c r="IN46" s="128"/>
      <c r="IO46" s="128"/>
      <c r="IP46" s="128"/>
      <c r="IQ46" s="128"/>
      <c r="IR46" s="128"/>
      <c r="IS46" s="128"/>
      <c r="IT46" s="128"/>
      <c r="IU46" s="128"/>
      <c r="IV46" s="128"/>
      <c r="IW46" s="128"/>
      <c r="IX46" s="128"/>
      <c r="IY46" s="128"/>
      <c r="IZ46" s="128"/>
      <c r="JA46" s="128"/>
      <c r="JB46" s="128"/>
      <c r="JC46" s="128"/>
      <c r="JD46" s="128"/>
      <c r="JE46" s="128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128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</row>
    <row r="47" spans="1:291" ht="14.45" hidden="1" customHeight="1">
      <c r="A47" s="128"/>
      <c r="B47" s="367"/>
      <c r="C47" s="432" t="s">
        <v>61</v>
      </c>
      <c r="D47" s="433"/>
      <c r="E47" s="434"/>
      <c r="F47" s="162" t="s">
        <v>28</v>
      </c>
      <c r="G47" s="67"/>
      <c r="H47" s="377" t="s">
        <v>62</v>
      </c>
      <c r="I47" s="377"/>
      <c r="J47" s="377"/>
      <c r="K47" s="377"/>
      <c r="L47" s="377"/>
      <c r="M47" s="377"/>
      <c r="N47" s="377"/>
      <c r="O47" s="377"/>
      <c r="P47" s="377"/>
      <c r="Q47" s="37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  <c r="GG47" s="128"/>
      <c r="GH47" s="128"/>
      <c r="GI47" s="128"/>
      <c r="GJ47" s="128"/>
      <c r="GK47" s="128"/>
      <c r="GL47" s="128"/>
      <c r="GM47" s="128"/>
      <c r="GN47" s="128"/>
      <c r="GO47" s="128"/>
      <c r="GP47" s="128"/>
      <c r="GQ47" s="128"/>
      <c r="GR47" s="128"/>
      <c r="GS47" s="128"/>
      <c r="GT47" s="128"/>
      <c r="GU47" s="128"/>
      <c r="GV47" s="128"/>
      <c r="GW47" s="128"/>
      <c r="GX47" s="128"/>
      <c r="GY47" s="128"/>
      <c r="GZ47" s="128"/>
      <c r="HA47" s="128"/>
      <c r="HB47" s="128"/>
      <c r="HC47" s="128"/>
      <c r="HD47" s="128"/>
      <c r="HE47" s="128"/>
      <c r="HF47" s="128"/>
      <c r="HG47" s="128"/>
      <c r="HH47" s="128"/>
      <c r="HI47" s="128"/>
      <c r="HJ47" s="128"/>
      <c r="HK47" s="128"/>
      <c r="HL47" s="128"/>
      <c r="HM47" s="128"/>
      <c r="HN47" s="128"/>
      <c r="HO47" s="128"/>
      <c r="HP47" s="128"/>
      <c r="HQ47" s="128"/>
      <c r="HR47" s="128"/>
      <c r="HS47" s="128"/>
      <c r="HT47" s="128"/>
      <c r="HU47" s="128"/>
      <c r="HV47" s="128"/>
      <c r="HW47" s="128"/>
      <c r="HX47" s="128"/>
      <c r="HY47" s="128"/>
      <c r="HZ47" s="128"/>
      <c r="IA47" s="128"/>
      <c r="IB47" s="128"/>
      <c r="IC47" s="128"/>
      <c r="ID47" s="128"/>
      <c r="IE47" s="128"/>
      <c r="IF47" s="128"/>
      <c r="IG47" s="128"/>
      <c r="IH47" s="128"/>
      <c r="II47" s="128"/>
      <c r="IJ47" s="128"/>
      <c r="IK47" s="128"/>
      <c r="IL47" s="128"/>
      <c r="IM47" s="128"/>
      <c r="IN47" s="128"/>
      <c r="IO47" s="128"/>
      <c r="IP47" s="128"/>
      <c r="IQ47" s="128"/>
      <c r="IR47" s="128"/>
      <c r="IS47" s="128"/>
      <c r="IT47" s="128"/>
      <c r="IU47" s="128"/>
      <c r="IV47" s="128"/>
      <c r="IW47" s="128"/>
      <c r="IX47" s="128"/>
      <c r="IY47" s="128"/>
      <c r="IZ47" s="128"/>
      <c r="JA47" s="128"/>
      <c r="JB47" s="128"/>
      <c r="JC47" s="128"/>
      <c r="JD47" s="128"/>
      <c r="JE47" s="128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128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</row>
    <row r="48" spans="1:291" ht="14.45" hidden="1" customHeight="1">
      <c r="A48" s="128"/>
      <c r="B48" s="367"/>
      <c r="C48" s="433" t="s">
        <v>51</v>
      </c>
      <c r="D48" s="433"/>
      <c r="E48" s="456"/>
      <c r="G48" s="67"/>
      <c r="H48" s="377" t="s">
        <v>63</v>
      </c>
      <c r="I48" s="379"/>
      <c r="J48" s="379"/>
      <c r="K48" s="379"/>
      <c r="L48" s="67"/>
      <c r="M48" s="67"/>
      <c r="N48" s="67"/>
      <c r="O48" s="67"/>
      <c r="P48" s="67"/>
      <c r="Q48" s="372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  <c r="GG48" s="128"/>
      <c r="GH48" s="128"/>
      <c r="GI48" s="128"/>
      <c r="GJ48" s="128"/>
      <c r="GK48" s="128"/>
      <c r="GL48" s="128"/>
      <c r="GM48" s="128"/>
      <c r="GN48" s="128"/>
      <c r="GO48" s="128"/>
      <c r="GP48" s="128"/>
      <c r="GQ48" s="128"/>
      <c r="GR48" s="128"/>
      <c r="GS48" s="128"/>
      <c r="GT48" s="128"/>
      <c r="GU48" s="128"/>
      <c r="GV48" s="128"/>
      <c r="GW48" s="128"/>
      <c r="GX48" s="128"/>
      <c r="GY48" s="128"/>
      <c r="GZ48" s="128"/>
      <c r="HA48" s="128"/>
      <c r="HB48" s="128"/>
      <c r="HC48" s="128"/>
      <c r="HD48" s="128"/>
      <c r="HE48" s="128"/>
      <c r="HF48" s="128"/>
      <c r="HG48" s="128"/>
      <c r="HH48" s="128"/>
      <c r="HI48" s="128"/>
      <c r="HJ48" s="128"/>
      <c r="HK48" s="128"/>
      <c r="HL48" s="128"/>
      <c r="HM48" s="128"/>
      <c r="HN48" s="128"/>
      <c r="HO48" s="128"/>
      <c r="HP48" s="128"/>
      <c r="HQ48" s="128"/>
      <c r="HR48" s="128"/>
      <c r="HS48" s="128"/>
      <c r="HT48" s="128"/>
      <c r="HU48" s="128"/>
      <c r="HV48" s="128"/>
      <c r="HW48" s="128"/>
      <c r="HX48" s="128"/>
      <c r="HY48" s="128"/>
      <c r="HZ48" s="128"/>
      <c r="IA48" s="128"/>
      <c r="IB48" s="128"/>
      <c r="IC48" s="128"/>
      <c r="ID48" s="128"/>
      <c r="IE48" s="128"/>
      <c r="IF48" s="128"/>
      <c r="IG48" s="128"/>
      <c r="IH48" s="128"/>
      <c r="II48" s="128"/>
      <c r="IJ48" s="128"/>
      <c r="IK48" s="128"/>
      <c r="IL48" s="128"/>
      <c r="IM48" s="128"/>
      <c r="IN48" s="128"/>
      <c r="IO48" s="128"/>
      <c r="IP48" s="128"/>
      <c r="IQ48" s="128"/>
      <c r="IR48" s="128"/>
      <c r="IS48" s="128"/>
      <c r="IT48" s="128"/>
      <c r="IU48" s="128"/>
      <c r="IV48" s="128"/>
      <c r="IW48" s="128"/>
      <c r="IX48" s="128"/>
      <c r="IY48" s="128"/>
      <c r="IZ48" s="128"/>
      <c r="JA48" s="128"/>
      <c r="JB48" s="128"/>
      <c r="JC48" s="128"/>
      <c r="JD48" s="128"/>
      <c r="JE48" s="128"/>
      <c r="JF48" s="67"/>
      <c r="JG48" s="67"/>
      <c r="JH48" s="67"/>
      <c r="JI48" s="67"/>
      <c r="JJ48" s="67"/>
      <c r="JK48" s="67"/>
      <c r="JL48" s="67"/>
      <c r="JM48" s="67"/>
      <c r="JN48" s="67"/>
      <c r="JO48" s="67"/>
      <c r="JP48" s="67"/>
      <c r="JQ48" s="67"/>
      <c r="JR48" s="67"/>
      <c r="JS48" s="128"/>
      <c r="JT48" s="67"/>
      <c r="JU48" s="67"/>
      <c r="JV48" s="67"/>
      <c r="JW48" s="67"/>
      <c r="JX48" s="67"/>
      <c r="JY48" s="67"/>
      <c r="JZ48" s="67"/>
      <c r="KA48" s="67"/>
      <c r="KB48" s="67"/>
      <c r="KC48" s="67"/>
      <c r="KD48" s="67"/>
      <c r="KE48" s="67"/>
    </row>
    <row r="49" spans="1:291" ht="14.45" hidden="1" customHeight="1">
      <c r="A49" s="128"/>
      <c r="B49" s="367"/>
      <c r="C49" s="433" t="s">
        <v>64</v>
      </c>
      <c r="D49" s="433"/>
      <c r="E49" s="456"/>
      <c r="F49" s="130" t="s">
        <v>65</v>
      </c>
      <c r="G49" s="67"/>
      <c r="H49" s="377" t="s">
        <v>66</v>
      </c>
      <c r="I49" s="379"/>
      <c r="J49" s="379"/>
      <c r="K49" s="379"/>
      <c r="L49" s="67"/>
      <c r="M49" s="67"/>
      <c r="N49" s="67"/>
      <c r="O49" s="67"/>
      <c r="P49" s="67"/>
      <c r="Q49" s="372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  <c r="GG49" s="128"/>
      <c r="GH49" s="128"/>
      <c r="GI49" s="128"/>
      <c r="GJ49" s="128"/>
      <c r="GK49" s="128"/>
      <c r="GL49" s="128"/>
      <c r="GM49" s="128"/>
      <c r="GN49" s="128"/>
      <c r="GO49" s="128"/>
      <c r="GP49" s="128"/>
      <c r="GQ49" s="128"/>
      <c r="GR49" s="128"/>
      <c r="GS49" s="128"/>
      <c r="GT49" s="128"/>
      <c r="GU49" s="128"/>
      <c r="GV49" s="128"/>
      <c r="GW49" s="128"/>
      <c r="GX49" s="128"/>
      <c r="GY49" s="128"/>
      <c r="GZ49" s="128"/>
      <c r="HA49" s="128"/>
      <c r="HB49" s="128"/>
      <c r="HC49" s="128"/>
      <c r="HD49" s="128"/>
      <c r="HE49" s="128"/>
      <c r="HF49" s="128"/>
      <c r="HG49" s="128"/>
      <c r="HH49" s="128"/>
      <c r="HI49" s="128"/>
      <c r="HJ49" s="128"/>
      <c r="HK49" s="128"/>
      <c r="HL49" s="128"/>
      <c r="HM49" s="128"/>
      <c r="HN49" s="128"/>
      <c r="HO49" s="128"/>
      <c r="HP49" s="128"/>
      <c r="HQ49" s="128"/>
      <c r="HR49" s="128"/>
      <c r="HS49" s="128"/>
      <c r="HT49" s="128"/>
      <c r="HU49" s="128"/>
      <c r="HV49" s="128"/>
      <c r="HW49" s="128"/>
      <c r="HX49" s="128"/>
      <c r="HY49" s="128"/>
      <c r="HZ49" s="128"/>
      <c r="IA49" s="128"/>
      <c r="IB49" s="128"/>
      <c r="IC49" s="128"/>
      <c r="ID49" s="128"/>
      <c r="IE49" s="128"/>
      <c r="IF49" s="128"/>
      <c r="IG49" s="128"/>
      <c r="IH49" s="128"/>
      <c r="II49" s="128"/>
      <c r="IJ49" s="128"/>
      <c r="IK49" s="128"/>
      <c r="IL49" s="128"/>
      <c r="IM49" s="128"/>
      <c r="IN49" s="128"/>
      <c r="IO49" s="128"/>
      <c r="IP49" s="128"/>
      <c r="IQ49" s="128"/>
      <c r="IR49" s="128"/>
      <c r="IS49" s="128"/>
      <c r="IT49" s="128"/>
      <c r="IU49" s="128"/>
      <c r="IV49" s="128"/>
      <c r="IW49" s="128"/>
      <c r="IX49" s="128"/>
      <c r="IY49" s="128"/>
      <c r="IZ49" s="128"/>
      <c r="JA49" s="128"/>
      <c r="JB49" s="128"/>
      <c r="JC49" s="128"/>
      <c r="JD49" s="128"/>
      <c r="JE49" s="128"/>
      <c r="JF49" s="67"/>
      <c r="JG49" s="67"/>
      <c r="JH49" s="67"/>
      <c r="JI49" s="67"/>
      <c r="JJ49" s="67"/>
      <c r="JK49" s="67"/>
      <c r="JL49" s="67"/>
      <c r="JM49" s="67"/>
      <c r="JN49" s="67"/>
      <c r="JO49" s="67"/>
      <c r="JP49" s="67"/>
      <c r="JQ49" s="67"/>
      <c r="JR49" s="67"/>
      <c r="JS49" s="128"/>
      <c r="JT49" s="67"/>
      <c r="JU49" s="67"/>
      <c r="JV49" s="67"/>
      <c r="JW49" s="67"/>
      <c r="JX49" s="67"/>
      <c r="JY49" s="67"/>
      <c r="JZ49" s="67"/>
      <c r="KA49" s="67"/>
      <c r="KB49" s="67"/>
      <c r="KC49" s="67"/>
      <c r="KD49" s="67"/>
      <c r="KE49" s="67"/>
    </row>
    <row r="50" spans="1:291" ht="14.45" hidden="1" customHeight="1">
      <c r="A50" s="128"/>
      <c r="B50" s="367"/>
      <c r="C50" s="432" t="s">
        <v>33</v>
      </c>
      <c r="D50" s="433"/>
      <c r="E50" s="434"/>
      <c r="F50" s="127" t="str">
        <f>IF(F51="IP1","Plan 1",IF(F51="IP1 OP1","Plan 2",IF(F51="IP1 OP2","Plan 3",IF(F51="IP1 OP2 DMV2","Plan 4","Custom"))))</f>
        <v>Custom</v>
      </c>
      <c r="G50" s="67"/>
      <c r="H50" s="379"/>
      <c r="I50" s="379"/>
      <c r="J50" s="379"/>
      <c r="K50" s="379"/>
      <c r="L50" s="67"/>
      <c r="M50" s="67"/>
      <c r="N50" s="67"/>
      <c r="O50" s="67"/>
      <c r="P50" s="67"/>
      <c r="Q50" s="372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  <c r="GG50" s="128"/>
      <c r="GH50" s="128"/>
      <c r="GI50" s="128"/>
      <c r="GJ50" s="128"/>
      <c r="GK50" s="128"/>
      <c r="GL50" s="128"/>
      <c r="GM50" s="128"/>
      <c r="GN50" s="128"/>
      <c r="GO50" s="128"/>
      <c r="GP50" s="128"/>
      <c r="GQ50" s="128"/>
      <c r="GR50" s="128"/>
      <c r="GS50" s="128"/>
      <c r="GT50" s="128"/>
      <c r="GU50" s="128"/>
      <c r="GV50" s="128"/>
      <c r="GW50" s="128"/>
      <c r="GX50" s="128"/>
      <c r="GY50" s="128"/>
      <c r="GZ50" s="128"/>
      <c r="HA50" s="128"/>
      <c r="HB50" s="128"/>
      <c r="HC50" s="128"/>
      <c r="HD50" s="128"/>
      <c r="HE50" s="128"/>
      <c r="HF50" s="128"/>
      <c r="HG50" s="128"/>
      <c r="HH50" s="128"/>
      <c r="HI50" s="128"/>
      <c r="HJ50" s="128"/>
      <c r="HK50" s="128"/>
      <c r="HL50" s="128"/>
      <c r="HM50" s="128"/>
      <c r="HN50" s="128"/>
      <c r="HO50" s="128"/>
      <c r="HP50" s="128"/>
      <c r="HQ50" s="128"/>
      <c r="HR50" s="128"/>
      <c r="HS50" s="128"/>
      <c r="HT50" s="128"/>
      <c r="HU50" s="128"/>
      <c r="HV50" s="128"/>
      <c r="HW50" s="128"/>
      <c r="HX50" s="128"/>
      <c r="HY50" s="128"/>
      <c r="HZ50" s="128"/>
      <c r="IA50" s="128"/>
      <c r="IB50" s="128"/>
      <c r="IC50" s="128"/>
      <c r="ID50" s="128"/>
      <c r="IE50" s="128"/>
      <c r="IF50" s="128"/>
      <c r="IG50" s="128"/>
      <c r="IH50" s="128"/>
      <c r="II50" s="128"/>
      <c r="IJ50" s="128"/>
      <c r="IK50" s="128"/>
      <c r="IL50" s="128"/>
      <c r="IM50" s="128"/>
      <c r="IN50" s="128"/>
      <c r="IO50" s="128"/>
      <c r="IP50" s="128"/>
      <c r="IQ50" s="128"/>
      <c r="IR50" s="128"/>
      <c r="IS50" s="128"/>
      <c r="IT50" s="128"/>
      <c r="IU50" s="128"/>
      <c r="IV50" s="128"/>
      <c r="IW50" s="128"/>
      <c r="IX50" s="128"/>
      <c r="IY50" s="128"/>
      <c r="IZ50" s="128"/>
      <c r="JA50" s="128"/>
      <c r="JB50" s="128"/>
      <c r="JC50" s="128"/>
      <c r="JD50" s="128"/>
      <c r="JE50" s="128"/>
      <c r="JF50" s="67"/>
      <c r="JG50" s="67"/>
      <c r="JH50" s="67"/>
      <c r="JI50" s="67"/>
      <c r="JJ50" s="67"/>
      <c r="JK50" s="67"/>
      <c r="JL50" s="67"/>
      <c r="JM50" s="67"/>
      <c r="JN50" s="67"/>
      <c r="JO50" s="67"/>
      <c r="JP50" s="67"/>
      <c r="JQ50" s="67"/>
      <c r="JR50" s="67"/>
      <c r="JS50" s="128"/>
      <c r="JT50" s="67"/>
      <c r="JU50" s="67"/>
      <c r="JV50" s="67"/>
      <c r="JW50" s="67"/>
      <c r="JX50" s="67"/>
      <c r="JY50" s="67"/>
      <c r="JZ50" s="67"/>
      <c r="KA50" s="67"/>
      <c r="KB50" s="67"/>
      <c r="KC50" s="67"/>
      <c r="KD50" s="67"/>
      <c r="KE50" s="67"/>
    </row>
    <row r="51" spans="1:291" ht="14.45" hidden="1" customHeight="1">
      <c r="A51" s="128"/>
      <c r="B51" s="367"/>
      <c r="C51" s="432" t="s">
        <v>35</v>
      </c>
      <c r="D51" s="433"/>
      <c r="E51" s="434"/>
      <c r="F51" s="127" t="str">
        <f>IF(NOT(ISBLANK($F$47)),IF($F$47="Option A",F19,IF($F$47="Option B",G19,IF($F$47="Option C",H19,IF($F$47="Option D",I19)))),"")</f>
        <v>IP6 OP6</v>
      </c>
      <c r="G51" s="67"/>
      <c r="H51" s="379"/>
      <c r="I51" s="379"/>
      <c r="J51" s="379"/>
      <c r="K51" s="379"/>
      <c r="L51" s="67"/>
      <c r="M51" s="67"/>
      <c r="N51" s="67"/>
      <c r="O51" s="67"/>
      <c r="P51" s="67"/>
      <c r="Q51" s="372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  <c r="GG51" s="128"/>
      <c r="GH51" s="128"/>
      <c r="GI51" s="128"/>
      <c r="GJ51" s="128"/>
      <c r="GK51" s="128"/>
      <c r="GL51" s="128"/>
      <c r="GM51" s="128"/>
      <c r="GN51" s="128"/>
      <c r="GO51" s="128"/>
      <c r="GP51" s="128"/>
      <c r="GQ51" s="128"/>
      <c r="GR51" s="128"/>
      <c r="GS51" s="128"/>
      <c r="GT51" s="128"/>
      <c r="GU51" s="128"/>
      <c r="GV51" s="128"/>
      <c r="GW51" s="128"/>
      <c r="GX51" s="128"/>
      <c r="GY51" s="128"/>
      <c r="GZ51" s="128"/>
      <c r="HA51" s="128"/>
      <c r="HB51" s="128"/>
      <c r="HC51" s="128"/>
      <c r="HD51" s="128"/>
      <c r="HE51" s="128"/>
      <c r="HF51" s="128"/>
      <c r="HG51" s="128"/>
      <c r="HH51" s="128"/>
      <c r="HI51" s="128"/>
      <c r="HJ51" s="128"/>
      <c r="HK51" s="128"/>
      <c r="HL51" s="128"/>
      <c r="HM51" s="128"/>
      <c r="HN51" s="128"/>
      <c r="HO51" s="128"/>
      <c r="HP51" s="128"/>
      <c r="HQ51" s="128"/>
      <c r="HR51" s="128"/>
      <c r="HS51" s="128"/>
      <c r="HT51" s="128"/>
      <c r="HU51" s="128"/>
      <c r="HV51" s="128"/>
      <c r="HW51" s="128"/>
      <c r="HX51" s="128"/>
      <c r="HY51" s="128"/>
      <c r="HZ51" s="128"/>
      <c r="IA51" s="128"/>
      <c r="IB51" s="128"/>
      <c r="IC51" s="128"/>
      <c r="ID51" s="128"/>
      <c r="IE51" s="128"/>
      <c r="IF51" s="128"/>
      <c r="IG51" s="128"/>
      <c r="IH51" s="128"/>
      <c r="II51" s="128"/>
      <c r="IJ51" s="128"/>
      <c r="IK51" s="128"/>
      <c r="IL51" s="128"/>
      <c r="IM51" s="128"/>
      <c r="IN51" s="128"/>
      <c r="IO51" s="128"/>
      <c r="IP51" s="128"/>
      <c r="IQ51" s="128"/>
      <c r="IR51" s="128"/>
      <c r="IS51" s="128"/>
      <c r="IT51" s="128"/>
      <c r="IU51" s="128"/>
      <c r="IV51" s="128"/>
      <c r="IW51" s="128"/>
      <c r="IX51" s="128"/>
      <c r="IY51" s="128"/>
      <c r="IZ51" s="128"/>
      <c r="JA51" s="128"/>
      <c r="JB51" s="128"/>
      <c r="JC51" s="128"/>
      <c r="JD51" s="128"/>
      <c r="JE51" s="128"/>
      <c r="JF51" s="67"/>
      <c r="JG51" s="67"/>
      <c r="JH51" s="67"/>
      <c r="JI51" s="67"/>
      <c r="JJ51" s="67"/>
      <c r="JK51" s="67"/>
      <c r="JL51" s="67"/>
      <c r="JM51" s="67"/>
      <c r="JN51" s="67"/>
      <c r="JO51" s="67"/>
      <c r="JP51" s="67"/>
      <c r="JQ51" s="67"/>
      <c r="JR51" s="67"/>
      <c r="JS51" s="128"/>
      <c r="JT51" s="67"/>
      <c r="JU51" s="67"/>
      <c r="JV51" s="67"/>
      <c r="JW51" s="67"/>
      <c r="JX51" s="67"/>
      <c r="JY51" s="67"/>
      <c r="JZ51" s="67"/>
      <c r="KA51" s="67"/>
      <c r="KB51" s="67"/>
      <c r="KC51" s="67"/>
      <c r="KD51" s="67"/>
      <c r="KE51" s="67"/>
    </row>
    <row r="52" spans="1:291" ht="14.45" hidden="1" customHeight="1">
      <c r="A52" s="128"/>
      <c r="B52" s="367"/>
      <c r="C52" s="432" t="s">
        <v>41</v>
      </c>
      <c r="D52" s="433"/>
      <c r="E52" s="434"/>
      <c r="F52" s="127" t="str">
        <f>IF(NOT(ISBLANK($F$47)),IF($F$47="Option A",F20,IF($F$47="Option B",G20,IF($F$47="Option C",H20,IF($F$47="Option D",I20)))),"")</f>
        <v>Zone C</v>
      </c>
      <c r="G52" s="67"/>
      <c r="H52" s="379"/>
      <c r="I52" s="379"/>
      <c r="J52" s="379"/>
      <c r="K52" s="379"/>
      <c r="L52" s="67"/>
      <c r="M52" s="67"/>
      <c r="N52" s="67"/>
      <c r="O52" s="67"/>
      <c r="P52" s="67"/>
      <c r="Q52" s="372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  <c r="GG52" s="128"/>
      <c r="GH52" s="128"/>
      <c r="GI52" s="128"/>
      <c r="GJ52" s="128"/>
      <c r="GK52" s="128"/>
      <c r="GL52" s="128"/>
      <c r="GM52" s="128"/>
      <c r="GN52" s="128"/>
      <c r="GO52" s="128"/>
      <c r="GP52" s="128"/>
      <c r="GQ52" s="128"/>
      <c r="GR52" s="128"/>
      <c r="GS52" s="128"/>
      <c r="GT52" s="128"/>
      <c r="GU52" s="128"/>
      <c r="GV52" s="128"/>
      <c r="GW52" s="128"/>
      <c r="GX52" s="128"/>
      <c r="GY52" s="128"/>
      <c r="GZ52" s="128"/>
      <c r="HA52" s="128"/>
      <c r="HB52" s="128"/>
      <c r="HC52" s="128"/>
      <c r="HD52" s="128"/>
      <c r="HE52" s="128"/>
      <c r="HF52" s="128"/>
      <c r="HG52" s="128"/>
      <c r="HH52" s="128"/>
      <c r="HI52" s="128"/>
      <c r="HJ52" s="128"/>
      <c r="HK52" s="128"/>
      <c r="HL52" s="128"/>
      <c r="HM52" s="128"/>
      <c r="HN52" s="128"/>
      <c r="HO52" s="128"/>
      <c r="HP52" s="128"/>
      <c r="HQ52" s="128"/>
      <c r="HR52" s="128"/>
      <c r="HS52" s="128"/>
      <c r="HT52" s="128"/>
      <c r="HU52" s="128"/>
      <c r="HV52" s="128"/>
      <c r="HW52" s="128"/>
      <c r="HX52" s="128"/>
      <c r="HY52" s="128"/>
      <c r="HZ52" s="128"/>
      <c r="IA52" s="128"/>
      <c r="IB52" s="128"/>
      <c r="IC52" s="128"/>
      <c r="ID52" s="128"/>
      <c r="IE52" s="128"/>
      <c r="IF52" s="128"/>
      <c r="IG52" s="128"/>
      <c r="IH52" s="128"/>
      <c r="II52" s="128"/>
      <c r="IJ52" s="128"/>
      <c r="IK52" s="128"/>
      <c r="IL52" s="128"/>
      <c r="IM52" s="128"/>
      <c r="IN52" s="128"/>
      <c r="IO52" s="128"/>
      <c r="IP52" s="128"/>
      <c r="IQ52" s="128"/>
      <c r="IR52" s="128"/>
      <c r="IS52" s="128"/>
      <c r="IT52" s="128"/>
      <c r="IU52" s="128"/>
      <c r="IV52" s="128"/>
      <c r="IW52" s="128"/>
      <c r="IX52" s="128"/>
      <c r="IY52" s="128"/>
      <c r="IZ52" s="128"/>
      <c r="JA52" s="128"/>
      <c r="JB52" s="128"/>
      <c r="JC52" s="128"/>
      <c r="JD52" s="128"/>
      <c r="JE52" s="128"/>
      <c r="JF52" s="67"/>
      <c r="JG52" s="67"/>
      <c r="JH52" s="67"/>
      <c r="JI52" s="67"/>
      <c r="JJ52" s="67"/>
      <c r="JK52" s="67"/>
      <c r="JL52" s="67"/>
      <c r="JM52" s="67"/>
      <c r="JN52" s="67"/>
      <c r="JO52" s="67"/>
      <c r="JP52" s="67"/>
      <c r="JQ52" s="67"/>
      <c r="JR52" s="67"/>
      <c r="JS52" s="128"/>
      <c r="JT52" s="67"/>
      <c r="JU52" s="67"/>
      <c r="JV52" s="67"/>
      <c r="JW52" s="67"/>
      <c r="JX52" s="67"/>
      <c r="JY52" s="67"/>
      <c r="JZ52" s="67"/>
      <c r="KA52" s="67"/>
      <c r="KB52" s="67"/>
      <c r="KC52" s="67"/>
      <c r="KD52" s="67"/>
      <c r="KE52" s="67"/>
    </row>
    <row r="53" spans="1:291" ht="14.45" hidden="1" customHeight="1">
      <c r="A53" s="128"/>
      <c r="B53" s="367"/>
      <c r="C53" s="459" t="s">
        <v>46</v>
      </c>
      <c r="D53" s="460"/>
      <c r="E53" s="465"/>
      <c r="F53" s="127" t="str">
        <f>IF(NOT(ISBLANK($F$47)),IF($F$47="Option A",F21,IF($F$47="Option B",G21,IF($F$47="Option C",H21,IF($F$47="Option D",I21)))),"")</f>
        <v>NIL</v>
      </c>
      <c r="G53" s="67"/>
      <c r="H53" s="379"/>
      <c r="I53" s="379"/>
      <c r="J53" s="379"/>
      <c r="K53" s="379"/>
      <c r="L53" s="67"/>
      <c r="M53" s="67"/>
      <c r="N53" s="67"/>
      <c r="O53" s="67"/>
      <c r="P53" s="67"/>
      <c r="Q53" s="372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28"/>
      <c r="GH53" s="128"/>
      <c r="GI53" s="128"/>
      <c r="GJ53" s="128"/>
      <c r="GK53" s="128"/>
      <c r="GL53" s="128"/>
      <c r="GM53" s="128"/>
      <c r="GN53" s="128"/>
      <c r="GO53" s="128"/>
      <c r="GP53" s="128"/>
      <c r="GQ53" s="128"/>
      <c r="GR53" s="128"/>
      <c r="GS53" s="128"/>
      <c r="GT53" s="128"/>
      <c r="GU53" s="128"/>
      <c r="GV53" s="128"/>
      <c r="GW53" s="128"/>
      <c r="GX53" s="128"/>
      <c r="GY53" s="128"/>
      <c r="GZ53" s="128"/>
      <c r="HA53" s="128"/>
      <c r="HB53" s="128"/>
      <c r="HC53" s="128"/>
      <c r="HD53" s="128"/>
      <c r="HE53" s="128"/>
      <c r="HF53" s="128"/>
      <c r="HG53" s="128"/>
      <c r="HH53" s="128"/>
      <c r="HI53" s="128"/>
      <c r="HJ53" s="128"/>
      <c r="HK53" s="128"/>
      <c r="HL53" s="128"/>
      <c r="HM53" s="128"/>
      <c r="HN53" s="128"/>
      <c r="HO53" s="128"/>
      <c r="HP53" s="128"/>
      <c r="HQ53" s="128"/>
      <c r="HR53" s="128"/>
      <c r="HS53" s="128"/>
      <c r="HT53" s="128"/>
      <c r="HU53" s="128"/>
      <c r="HV53" s="128"/>
      <c r="HW53" s="128"/>
      <c r="HX53" s="128"/>
      <c r="HY53" s="128"/>
      <c r="HZ53" s="128"/>
      <c r="IA53" s="128"/>
      <c r="IB53" s="128"/>
      <c r="IC53" s="128"/>
      <c r="ID53" s="128"/>
      <c r="IE53" s="128"/>
      <c r="IF53" s="128"/>
      <c r="IG53" s="128"/>
      <c r="IH53" s="128"/>
      <c r="II53" s="128"/>
      <c r="IJ53" s="128"/>
      <c r="IK53" s="128"/>
      <c r="IL53" s="128"/>
      <c r="IM53" s="128"/>
      <c r="IN53" s="128"/>
      <c r="IO53" s="128"/>
      <c r="IP53" s="128"/>
      <c r="IQ53" s="128"/>
      <c r="IR53" s="128"/>
      <c r="IS53" s="128"/>
      <c r="IT53" s="128"/>
      <c r="IU53" s="128"/>
      <c r="IV53" s="128"/>
      <c r="IW53" s="128"/>
      <c r="IX53" s="128"/>
      <c r="IY53" s="128"/>
      <c r="IZ53" s="128"/>
      <c r="JA53" s="128"/>
      <c r="JB53" s="128"/>
      <c r="JC53" s="128"/>
      <c r="JD53" s="128"/>
      <c r="JE53" s="128"/>
      <c r="JF53" s="67"/>
      <c r="JG53" s="67"/>
      <c r="JH53" s="67"/>
      <c r="JI53" s="67"/>
      <c r="JJ53" s="67"/>
      <c r="JK53" s="67"/>
      <c r="JL53" s="67"/>
      <c r="JM53" s="67"/>
      <c r="JN53" s="67"/>
      <c r="JO53" s="67"/>
      <c r="JP53" s="67"/>
      <c r="JQ53" s="67"/>
      <c r="JR53" s="67"/>
      <c r="JS53" s="128"/>
      <c r="JT53" s="67"/>
      <c r="JU53" s="67"/>
      <c r="JV53" s="67"/>
      <c r="JW53" s="67"/>
      <c r="JX53" s="67"/>
      <c r="JY53" s="67"/>
      <c r="JZ53" s="67"/>
      <c r="KA53" s="67"/>
      <c r="KB53" s="67"/>
      <c r="KC53" s="67"/>
      <c r="KD53" s="67"/>
      <c r="KE53" s="67"/>
    </row>
    <row r="54" spans="1:291" ht="14.45" hidden="1" customHeight="1">
      <c r="A54" s="128"/>
      <c r="B54" s="367"/>
      <c r="C54" s="457" t="s">
        <v>67</v>
      </c>
      <c r="D54" s="457"/>
      <c r="E54" s="458"/>
      <c r="F54" s="255" t="str">
        <f>IF(NOT(ISBLANK($F$47)),IF($F$47="Option A",F22,IF($F$47="Option B",G22,IF($F$47="Option C",H22,IF($F$47="Option D",I22)))),"")</f>
        <v>NIL</v>
      </c>
      <c r="G54" s="67"/>
      <c r="H54" s="380"/>
      <c r="I54" s="380"/>
      <c r="J54" s="380"/>
      <c r="K54" s="380"/>
      <c r="L54" s="67"/>
      <c r="M54" s="67"/>
      <c r="N54" s="67"/>
      <c r="O54" s="67"/>
      <c r="P54" s="67"/>
      <c r="Q54" s="372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  <c r="GP54" s="128"/>
      <c r="GQ54" s="128"/>
      <c r="GR54" s="128"/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8"/>
      <c r="HG54" s="128"/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8"/>
      <c r="HV54" s="128"/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8"/>
      <c r="IK54" s="128"/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8"/>
      <c r="IZ54" s="128"/>
      <c r="JA54" s="128"/>
      <c r="JB54" s="128"/>
      <c r="JC54" s="128"/>
      <c r="JD54" s="128"/>
      <c r="JE54" s="128"/>
      <c r="JF54" s="67"/>
      <c r="JG54" s="67"/>
      <c r="JH54" s="67"/>
      <c r="JI54" s="67"/>
      <c r="JJ54" s="67"/>
      <c r="JK54" s="67"/>
      <c r="JL54" s="67"/>
      <c r="JM54" s="67"/>
      <c r="JN54" s="67"/>
      <c r="JO54" s="67"/>
      <c r="JP54" s="67"/>
      <c r="JQ54" s="67"/>
      <c r="JR54" s="67"/>
      <c r="JS54" s="128"/>
      <c r="JT54" s="67"/>
      <c r="JU54" s="67"/>
      <c r="JV54" s="67"/>
      <c r="JW54" s="67"/>
      <c r="JX54" s="67"/>
      <c r="JY54" s="67"/>
      <c r="JZ54" s="67"/>
      <c r="KA54" s="67"/>
      <c r="KB54" s="67"/>
      <c r="KC54" s="67"/>
      <c r="KD54" s="67"/>
      <c r="KE54" s="67"/>
    </row>
    <row r="55" spans="1:291" ht="14.45" hidden="1" customHeight="1">
      <c r="A55" s="128"/>
      <c r="B55" s="367"/>
      <c r="C55" s="459" t="s">
        <v>49</v>
      </c>
      <c r="D55" s="460"/>
      <c r="E55" s="461"/>
      <c r="F55" s="159" t="str">
        <f>F23</f>
        <v>Annually</v>
      </c>
      <c r="G55" s="67"/>
      <c r="H55" s="381" t="s">
        <v>68</v>
      </c>
      <c r="I55" s="382" t="s">
        <v>69</v>
      </c>
      <c r="J55" s="380"/>
      <c r="K55" s="380"/>
      <c r="L55" s="67"/>
      <c r="M55" s="67"/>
      <c r="N55" s="67"/>
      <c r="O55" s="67"/>
      <c r="P55" s="67"/>
      <c r="Q55" s="372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8"/>
      <c r="IN55" s="128"/>
      <c r="IO55" s="128"/>
      <c r="IP55" s="128"/>
      <c r="IQ55" s="128"/>
      <c r="IR55" s="128"/>
      <c r="IS55" s="128"/>
      <c r="IT55" s="128"/>
      <c r="IU55" s="128"/>
      <c r="IV55" s="128"/>
      <c r="IW55" s="128"/>
      <c r="IX55" s="128"/>
      <c r="IY55" s="128"/>
      <c r="IZ55" s="128"/>
      <c r="JA55" s="128"/>
      <c r="JB55" s="128"/>
      <c r="JC55" s="128"/>
      <c r="JD55" s="128"/>
      <c r="JE55" s="128"/>
      <c r="JF55" s="67"/>
      <c r="JG55" s="67"/>
      <c r="JH55" s="67"/>
      <c r="JI55" s="67"/>
      <c r="JJ55" s="67"/>
      <c r="JK55" s="67"/>
      <c r="JL55" s="67"/>
      <c r="JM55" s="67"/>
      <c r="JN55" s="67"/>
      <c r="JO55" s="67"/>
      <c r="JP55" s="67"/>
      <c r="JQ55" s="67"/>
      <c r="JR55" s="67"/>
      <c r="JS55" s="128"/>
      <c r="JT55" s="67"/>
      <c r="JU55" s="67"/>
      <c r="JV55" s="67"/>
      <c r="JW55" s="67"/>
      <c r="JX55" s="67"/>
      <c r="JY55" s="67"/>
      <c r="JZ55" s="67"/>
      <c r="KA55" s="67"/>
      <c r="KB55" s="67"/>
      <c r="KC55" s="67"/>
      <c r="KD55" s="67"/>
      <c r="KE55" s="67"/>
    </row>
    <row r="56" spans="1:291" ht="14.45" hidden="1" customHeight="1">
      <c r="A56" s="128"/>
      <c r="B56" s="367"/>
      <c r="C56" s="462" t="s">
        <v>70</v>
      </c>
      <c r="D56" s="457"/>
      <c r="E56" s="463"/>
      <c r="F56" s="256">
        <f>IF(F24="Credit Card",G56*1.03,G56)</f>
        <v>6403</v>
      </c>
      <c r="G56" s="296">
        <f>IF(NOT(ISBLANK($F$47)),IF($F$47="Option A",M22,IF($F$47="Option B",N22,IF($F$47="Option C",O22,IF($F$47="Option D",P22)))),"")</f>
        <v>6403</v>
      </c>
      <c r="H56" s="383" t="s">
        <v>71</v>
      </c>
      <c r="I56" s="384" t="s">
        <v>72</v>
      </c>
      <c r="J56" s="67"/>
      <c r="K56" s="67"/>
      <c r="L56" s="67"/>
      <c r="M56" s="67"/>
      <c r="N56" s="67"/>
      <c r="O56" s="67"/>
      <c r="P56" s="67"/>
      <c r="Q56" s="372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8"/>
      <c r="GZ56" s="128"/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8"/>
      <c r="HT56" s="128"/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8"/>
      <c r="IN56" s="128"/>
      <c r="IO56" s="128"/>
      <c r="IP56" s="128"/>
      <c r="IQ56" s="128"/>
      <c r="IR56" s="128"/>
      <c r="IS56" s="128"/>
      <c r="IT56" s="128"/>
      <c r="IU56" s="128"/>
      <c r="IV56" s="128"/>
      <c r="IW56" s="128"/>
      <c r="IX56" s="128"/>
      <c r="IY56" s="128"/>
      <c r="IZ56" s="128"/>
      <c r="JA56" s="128"/>
      <c r="JB56" s="128"/>
      <c r="JC56" s="128"/>
      <c r="JD56" s="128"/>
      <c r="JE56" s="128"/>
      <c r="JF56" s="67"/>
      <c r="JG56" s="67"/>
      <c r="JH56" s="67"/>
      <c r="JI56" s="67"/>
      <c r="JJ56" s="67"/>
      <c r="JK56" s="67"/>
      <c r="JL56" s="67"/>
      <c r="JM56" s="67"/>
      <c r="JN56" s="67"/>
      <c r="JO56" s="67"/>
      <c r="JP56" s="67"/>
      <c r="JQ56" s="67"/>
      <c r="JR56" s="67"/>
      <c r="JS56" s="128"/>
      <c r="JT56" s="67"/>
      <c r="JU56" s="67"/>
      <c r="JV56" s="67"/>
      <c r="JW56" s="67"/>
      <c r="JX56" s="67"/>
      <c r="JY56" s="67"/>
      <c r="JZ56" s="67"/>
      <c r="KA56" s="67"/>
      <c r="KB56" s="67"/>
      <c r="KC56" s="67"/>
      <c r="KD56" s="67"/>
      <c r="KE56" s="67"/>
    </row>
    <row r="57" spans="1:291" ht="14.45" hidden="1" customHeight="1">
      <c r="A57" s="128"/>
      <c r="B57" s="367"/>
      <c r="C57" s="433" t="s">
        <v>73</v>
      </c>
      <c r="D57" s="433"/>
      <c r="E57" s="254" t="str">
        <f>L20</f>
        <v>year:</v>
      </c>
      <c r="F57" s="163">
        <f>IF($F$23="Annually",F56,IF($F$23="Semi_Annually",F56/2,IF($F$23="Quarterly",F56/4)))</f>
        <v>6403</v>
      </c>
      <c r="G57" s="296"/>
      <c r="H57" s="383" t="s">
        <v>74</v>
      </c>
      <c r="I57" s="384">
        <v>0</v>
      </c>
      <c r="J57" s="67"/>
      <c r="K57" s="67"/>
      <c r="L57" s="67"/>
      <c r="M57" s="67"/>
      <c r="N57" s="67"/>
      <c r="O57" s="67"/>
      <c r="P57" s="67"/>
      <c r="Q57" s="372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  <c r="IF57" s="128"/>
      <c r="IG57" s="128"/>
      <c r="IH57" s="128"/>
      <c r="II57" s="128"/>
      <c r="IJ57" s="128"/>
      <c r="IK57" s="128"/>
      <c r="IL57" s="128"/>
      <c r="IM57" s="128"/>
      <c r="IN57" s="128"/>
      <c r="IO57" s="128"/>
      <c r="IP57" s="128"/>
      <c r="IQ57" s="128"/>
      <c r="IR57" s="128"/>
      <c r="IS57" s="128"/>
      <c r="IT57" s="128"/>
      <c r="IU57" s="128"/>
      <c r="IV57" s="128"/>
      <c r="IW57" s="128"/>
      <c r="IX57" s="128"/>
      <c r="IY57" s="128"/>
      <c r="IZ57" s="128"/>
      <c r="JA57" s="128"/>
      <c r="JB57" s="128"/>
      <c r="JC57" s="128"/>
      <c r="JD57" s="128"/>
      <c r="JE57" s="128"/>
      <c r="JF57" s="67"/>
      <c r="JG57" s="67"/>
      <c r="JH57" s="67"/>
      <c r="JI57" s="67"/>
      <c r="JJ57" s="67"/>
      <c r="JK57" s="67"/>
      <c r="JL57" s="67"/>
      <c r="JM57" s="67"/>
      <c r="JN57" s="67"/>
      <c r="JO57" s="67"/>
      <c r="JP57" s="67"/>
      <c r="JQ57" s="67"/>
      <c r="JR57" s="67"/>
      <c r="JS57" s="128"/>
      <c r="JT57" s="67"/>
      <c r="JU57" s="67"/>
      <c r="JV57" s="67"/>
      <c r="JW57" s="67"/>
      <c r="JX57" s="67"/>
      <c r="JY57" s="67"/>
      <c r="JZ57" s="67"/>
      <c r="KA57" s="67"/>
      <c r="KB57" s="67"/>
      <c r="KC57" s="67"/>
      <c r="KD57" s="67"/>
      <c r="KE57" s="67"/>
    </row>
    <row r="58" spans="1:291" ht="17.100000000000001" hidden="1" customHeight="1">
      <c r="A58" s="128"/>
      <c r="B58" s="367"/>
      <c r="C58" s="466" t="s">
        <v>75</v>
      </c>
      <c r="D58" s="466"/>
      <c r="E58" s="466"/>
      <c r="F58" s="296">
        <f>IF(F47="Option A",11,IF(F47="Option B",23,IF(F47="Option C",35,IF(F47="Option D",47))))</f>
        <v>11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372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  <c r="IS58" s="128"/>
      <c r="IT58" s="128"/>
      <c r="IU58" s="128"/>
      <c r="IV58" s="128"/>
      <c r="IW58" s="128"/>
      <c r="IX58" s="128"/>
      <c r="IY58" s="128"/>
      <c r="IZ58" s="128"/>
      <c r="JA58" s="128"/>
      <c r="JB58" s="128"/>
      <c r="JC58" s="128"/>
      <c r="JD58" s="128"/>
      <c r="JE58" s="128"/>
      <c r="JF58" s="67"/>
      <c r="JG58" s="67"/>
      <c r="JH58" s="67"/>
      <c r="JI58" s="67"/>
      <c r="JJ58" s="67"/>
      <c r="JK58" s="67"/>
      <c r="JL58" s="67"/>
      <c r="JM58" s="67"/>
      <c r="JN58" s="67"/>
      <c r="JO58" s="67"/>
      <c r="JP58" s="67"/>
      <c r="JQ58" s="67"/>
      <c r="JR58" s="67"/>
      <c r="JS58" s="128"/>
      <c r="JT58" s="67"/>
      <c r="JU58" s="67"/>
      <c r="JV58" s="67"/>
      <c r="JW58" s="67"/>
      <c r="JX58" s="67"/>
      <c r="JY58" s="67"/>
      <c r="JZ58" s="67"/>
      <c r="KA58" s="67"/>
      <c r="KB58" s="67"/>
      <c r="KC58" s="67"/>
      <c r="KD58" s="67"/>
      <c r="KE58" s="67"/>
    </row>
    <row r="59" spans="1:291" ht="14.45" hidden="1" customHeight="1">
      <c r="A59" s="128"/>
      <c r="B59" s="367"/>
      <c r="C59" s="432" t="s">
        <v>76</v>
      </c>
      <c r="D59" s="434"/>
      <c r="E59" s="446" t="s">
        <v>77</v>
      </c>
      <c r="F59" s="447"/>
      <c r="G59" s="447"/>
      <c r="H59" s="447"/>
      <c r="I59" s="448"/>
      <c r="J59" s="67"/>
      <c r="K59" s="67"/>
      <c r="L59" s="67"/>
      <c r="M59" s="67"/>
      <c r="N59" s="67"/>
      <c r="O59" s="67"/>
      <c r="P59" s="67"/>
      <c r="Q59" s="372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  <c r="IF59" s="128"/>
      <c r="IG59" s="128"/>
      <c r="IH59" s="128"/>
      <c r="II59" s="128"/>
      <c r="IJ59" s="128"/>
      <c r="IK59" s="128"/>
      <c r="IL59" s="128"/>
      <c r="IM59" s="128"/>
      <c r="IN59" s="128"/>
      <c r="IO59" s="128"/>
      <c r="IP59" s="128"/>
      <c r="IQ59" s="128"/>
      <c r="IR59" s="128"/>
      <c r="IS59" s="128"/>
      <c r="IT59" s="128"/>
      <c r="IU59" s="128"/>
      <c r="IV59" s="128"/>
      <c r="IW59" s="128"/>
      <c r="IX59" s="128"/>
      <c r="IY59" s="128"/>
      <c r="IZ59" s="128"/>
      <c r="JA59" s="128"/>
      <c r="JB59" s="128"/>
      <c r="JC59" s="128"/>
      <c r="JD59" s="128"/>
      <c r="JE59" s="128"/>
      <c r="JF59" s="67"/>
      <c r="JG59" s="67"/>
      <c r="JH59" s="67"/>
      <c r="JI59" s="67"/>
      <c r="JJ59" s="67"/>
      <c r="JK59" s="67"/>
      <c r="JL59" s="67"/>
      <c r="JM59" s="67"/>
      <c r="JN59" s="67"/>
      <c r="JO59" s="67"/>
      <c r="JP59" s="67"/>
      <c r="JQ59" s="67"/>
      <c r="JR59" s="67"/>
      <c r="JS59" s="128"/>
      <c r="JT59" s="67"/>
      <c r="JU59" s="67"/>
      <c r="JV59" s="67"/>
      <c r="JW59" s="67"/>
      <c r="JX59" s="67"/>
      <c r="JY59" s="67"/>
      <c r="JZ59" s="67"/>
      <c r="KA59" s="67"/>
      <c r="KB59" s="67"/>
      <c r="KC59" s="67"/>
      <c r="KD59" s="67"/>
      <c r="KE59" s="67"/>
    </row>
    <row r="60" spans="1:291" ht="14.45" hidden="1" customHeight="1">
      <c r="A60" s="128"/>
      <c r="B60" s="367"/>
      <c r="C60" s="432" t="s">
        <v>78</v>
      </c>
      <c r="D60" s="434"/>
      <c r="E60" s="449" t="s">
        <v>79</v>
      </c>
      <c r="F60" s="450"/>
      <c r="G60" s="450"/>
      <c r="H60" s="450"/>
      <c r="I60" s="451"/>
      <c r="J60" s="67"/>
      <c r="K60" s="464" t="s">
        <v>80</v>
      </c>
      <c r="L60" s="464"/>
      <c r="M60" s="464"/>
      <c r="N60" s="464"/>
      <c r="O60" s="67"/>
      <c r="P60" s="67"/>
      <c r="Q60" s="372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  <c r="IF60" s="128"/>
      <c r="IG60" s="128"/>
      <c r="IH60" s="128"/>
      <c r="II60" s="128"/>
      <c r="IJ60" s="128"/>
      <c r="IK60" s="128"/>
      <c r="IL60" s="128"/>
      <c r="IM60" s="128"/>
      <c r="IN60" s="128"/>
      <c r="IO60" s="128"/>
      <c r="IP60" s="128"/>
      <c r="IQ60" s="128"/>
      <c r="IR60" s="128"/>
      <c r="IS60" s="128"/>
      <c r="IT60" s="128"/>
      <c r="IU60" s="128"/>
      <c r="IV60" s="128"/>
      <c r="IW60" s="128"/>
      <c r="IX60" s="128"/>
      <c r="IY60" s="128"/>
      <c r="IZ60" s="128"/>
      <c r="JA60" s="128"/>
      <c r="JB60" s="128"/>
      <c r="JC60" s="128"/>
      <c r="JD60" s="128"/>
      <c r="JE60" s="128"/>
      <c r="JF60" s="67"/>
      <c r="JG60" s="67"/>
      <c r="JH60" s="67"/>
      <c r="JI60" s="67"/>
      <c r="JJ60" s="67"/>
      <c r="JK60" s="67"/>
      <c r="JL60" s="67"/>
      <c r="JM60" s="67"/>
      <c r="JN60" s="67"/>
      <c r="JO60" s="67"/>
      <c r="JP60" s="67"/>
      <c r="JQ60" s="67"/>
      <c r="JR60" s="67"/>
      <c r="JS60" s="128"/>
      <c r="JT60" s="67"/>
      <c r="JU60" s="67"/>
      <c r="JV60" s="67"/>
      <c r="JW60" s="67"/>
      <c r="JX60" s="67"/>
      <c r="JY60" s="67"/>
      <c r="JZ60" s="67"/>
      <c r="KA60" s="67"/>
      <c r="KB60" s="67"/>
      <c r="KC60" s="67"/>
      <c r="KD60" s="67"/>
      <c r="KE60" s="67"/>
    </row>
    <row r="61" spans="1:291" ht="39.950000000000003" hidden="1" customHeight="1">
      <c r="A61" s="128"/>
      <c r="B61" s="367"/>
      <c r="C61" s="444" t="s">
        <v>81</v>
      </c>
      <c r="D61" s="445"/>
      <c r="E61" s="452" t="s">
        <v>82</v>
      </c>
      <c r="F61" s="453"/>
      <c r="G61" s="453"/>
      <c r="H61" s="453"/>
      <c r="I61" s="454"/>
      <c r="J61" s="67"/>
      <c r="K61" s="67"/>
      <c r="L61" s="67"/>
      <c r="M61" s="67"/>
      <c r="N61" s="67"/>
      <c r="O61" s="67"/>
      <c r="P61" s="67"/>
      <c r="Q61" s="372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  <c r="GP61" s="128"/>
      <c r="GQ61" s="128"/>
      <c r="GR61" s="128"/>
      <c r="GS61" s="128"/>
      <c r="GT61" s="128"/>
      <c r="GU61" s="128"/>
      <c r="GV61" s="128"/>
      <c r="GW61" s="128"/>
      <c r="GX61" s="128"/>
      <c r="GY61" s="128"/>
      <c r="GZ61" s="128"/>
      <c r="HA61" s="128"/>
      <c r="HB61" s="128"/>
      <c r="HC61" s="128"/>
      <c r="HD61" s="128"/>
      <c r="HE61" s="128"/>
      <c r="HF61" s="128"/>
      <c r="HG61" s="128"/>
      <c r="HH61" s="128"/>
      <c r="HI61" s="128"/>
      <c r="HJ61" s="128"/>
      <c r="HK61" s="128"/>
      <c r="HL61" s="128"/>
      <c r="HM61" s="128"/>
      <c r="HN61" s="128"/>
      <c r="HO61" s="128"/>
      <c r="HP61" s="128"/>
      <c r="HQ61" s="128"/>
      <c r="HR61" s="128"/>
      <c r="HS61" s="128"/>
      <c r="HT61" s="128"/>
      <c r="HU61" s="128"/>
      <c r="HV61" s="128"/>
      <c r="HW61" s="128"/>
      <c r="HX61" s="128"/>
      <c r="HY61" s="128"/>
      <c r="HZ61" s="128"/>
      <c r="IA61" s="128"/>
      <c r="IB61" s="128"/>
      <c r="IC61" s="128"/>
      <c r="ID61" s="128"/>
      <c r="IE61" s="128"/>
      <c r="IF61" s="128"/>
      <c r="IG61" s="128"/>
      <c r="IH61" s="128"/>
      <c r="II61" s="128"/>
      <c r="IJ61" s="128"/>
      <c r="IK61" s="128"/>
      <c r="IL61" s="128"/>
      <c r="IM61" s="128"/>
      <c r="IN61" s="128"/>
      <c r="IO61" s="128"/>
      <c r="IP61" s="128"/>
      <c r="IQ61" s="128"/>
      <c r="IR61" s="128"/>
      <c r="IS61" s="128"/>
      <c r="IT61" s="128"/>
      <c r="IU61" s="128"/>
      <c r="IV61" s="128"/>
      <c r="IW61" s="128"/>
      <c r="IX61" s="128"/>
      <c r="IY61" s="128"/>
      <c r="IZ61" s="128"/>
      <c r="JA61" s="128"/>
      <c r="JB61" s="128"/>
      <c r="JC61" s="128"/>
      <c r="JD61" s="128"/>
      <c r="JE61" s="128"/>
      <c r="JF61" s="67"/>
      <c r="JG61" s="67"/>
      <c r="JH61" s="67"/>
      <c r="JI61" s="67"/>
      <c r="JJ61" s="67"/>
      <c r="JK61" s="67"/>
      <c r="JL61" s="67"/>
      <c r="JM61" s="67"/>
      <c r="JN61" s="67"/>
      <c r="JO61" s="67"/>
      <c r="JP61" s="67"/>
      <c r="JQ61" s="67"/>
      <c r="JR61" s="67"/>
      <c r="JS61" s="128"/>
      <c r="JT61" s="67"/>
      <c r="JU61" s="67"/>
      <c r="JV61" s="67"/>
      <c r="JW61" s="67"/>
      <c r="JX61" s="67"/>
      <c r="JY61" s="67"/>
      <c r="JZ61" s="67"/>
      <c r="KA61" s="67"/>
      <c r="KB61" s="67"/>
      <c r="KC61" s="67"/>
      <c r="KD61" s="67"/>
      <c r="KE61" s="67"/>
    </row>
    <row r="62" spans="1:291" ht="18" hidden="1" customHeight="1">
      <c r="A62" s="128"/>
      <c r="B62" s="367"/>
      <c r="C62" s="443" t="s">
        <v>83</v>
      </c>
      <c r="D62" s="443"/>
      <c r="E62" s="443"/>
      <c r="F62" s="443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372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28"/>
      <c r="GK62" s="128"/>
      <c r="GL62" s="128"/>
      <c r="GM62" s="128"/>
      <c r="GN62" s="128"/>
      <c r="GO62" s="128"/>
      <c r="GP62" s="128"/>
      <c r="GQ62" s="128"/>
      <c r="GR62" s="128"/>
      <c r="GS62" s="128"/>
      <c r="GT62" s="128"/>
      <c r="GU62" s="128"/>
      <c r="GV62" s="128"/>
      <c r="GW62" s="128"/>
      <c r="GX62" s="128"/>
      <c r="GY62" s="128"/>
      <c r="GZ62" s="128"/>
      <c r="HA62" s="128"/>
      <c r="HB62" s="128"/>
      <c r="HC62" s="128"/>
      <c r="HD62" s="128"/>
      <c r="HE62" s="128"/>
      <c r="HF62" s="128"/>
      <c r="HG62" s="128"/>
      <c r="HH62" s="128"/>
      <c r="HI62" s="128"/>
      <c r="HJ62" s="128"/>
      <c r="HK62" s="128"/>
      <c r="HL62" s="128"/>
      <c r="HM62" s="128"/>
      <c r="HN62" s="128"/>
      <c r="HO62" s="128"/>
      <c r="HP62" s="128"/>
      <c r="HQ62" s="128"/>
      <c r="HR62" s="128"/>
      <c r="HS62" s="128"/>
      <c r="HT62" s="128"/>
      <c r="HU62" s="128"/>
      <c r="HV62" s="128"/>
      <c r="HW62" s="128"/>
      <c r="HX62" s="128"/>
      <c r="HY62" s="128"/>
      <c r="HZ62" s="128"/>
      <c r="IA62" s="128"/>
      <c r="IB62" s="128"/>
      <c r="IC62" s="128"/>
      <c r="ID62" s="128"/>
      <c r="IE62" s="128"/>
      <c r="IF62" s="128"/>
      <c r="IG62" s="128"/>
      <c r="IH62" s="128"/>
      <c r="II62" s="128"/>
      <c r="IJ62" s="128"/>
      <c r="IK62" s="128"/>
      <c r="IL62" s="128"/>
      <c r="IM62" s="128"/>
      <c r="IN62" s="128"/>
      <c r="IO62" s="128"/>
      <c r="IP62" s="128"/>
      <c r="IQ62" s="128"/>
      <c r="IR62" s="128"/>
      <c r="IS62" s="128"/>
      <c r="IT62" s="128"/>
      <c r="IU62" s="128"/>
      <c r="IV62" s="128"/>
      <c r="IW62" s="128"/>
      <c r="IX62" s="128"/>
      <c r="IY62" s="128"/>
      <c r="IZ62" s="128"/>
      <c r="JA62" s="128"/>
      <c r="JB62" s="128"/>
      <c r="JC62" s="128"/>
      <c r="JD62" s="128"/>
      <c r="JE62" s="128"/>
      <c r="JF62" s="67"/>
      <c r="JG62" s="67"/>
      <c r="JH62" s="67"/>
      <c r="JI62" s="67"/>
      <c r="JJ62" s="67"/>
      <c r="JK62" s="67"/>
      <c r="JL62" s="67"/>
      <c r="JM62" s="67"/>
      <c r="JN62" s="67"/>
      <c r="JO62" s="67"/>
      <c r="JP62" s="67"/>
      <c r="JQ62" s="67"/>
      <c r="JR62" s="67"/>
      <c r="JS62" s="128"/>
      <c r="JT62" s="67"/>
      <c r="JU62" s="67"/>
      <c r="JV62" s="67"/>
      <c r="JW62" s="67"/>
      <c r="JX62" s="67"/>
      <c r="JY62" s="67"/>
      <c r="JZ62" s="67"/>
      <c r="KA62" s="67"/>
      <c r="KB62" s="67"/>
      <c r="KC62" s="67"/>
      <c r="KD62" s="67"/>
      <c r="KE62" s="67"/>
    </row>
    <row r="63" spans="1:291" ht="18" hidden="1" customHeight="1">
      <c r="A63" s="128"/>
      <c r="B63" s="367"/>
      <c r="C63" s="432" t="s">
        <v>84</v>
      </c>
      <c r="D63" s="434"/>
      <c r="E63" s="440" t="s">
        <v>85</v>
      </c>
      <c r="F63" s="441"/>
      <c r="G63" s="441"/>
      <c r="H63" s="441"/>
      <c r="I63" s="442"/>
      <c r="J63" s="67"/>
      <c r="K63" s="455" t="s">
        <v>86</v>
      </c>
      <c r="L63" s="455"/>
      <c r="M63" s="455"/>
      <c r="N63" s="455"/>
      <c r="O63" s="67"/>
      <c r="P63" s="67"/>
      <c r="Q63" s="372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  <c r="GG63" s="128"/>
      <c r="GH63" s="128"/>
      <c r="GI63" s="128"/>
      <c r="GJ63" s="128"/>
      <c r="GK63" s="128"/>
      <c r="GL63" s="128"/>
      <c r="GM63" s="128"/>
      <c r="GN63" s="128"/>
      <c r="GO63" s="128"/>
      <c r="GP63" s="128"/>
      <c r="GQ63" s="128"/>
      <c r="GR63" s="128"/>
      <c r="GS63" s="128"/>
      <c r="GT63" s="128"/>
      <c r="GU63" s="128"/>
      <c r="GV63" s="128"/>
      <c r="GW63" s="128"/>
      <c r="GX63" s="128"/>
      <c r="GY63" s="128"/>
      <c r="GZ63" s="128"/>
      <c r="HA63" s="128"/>
      <c r="HB63" s="128"/>
      <c r="HC63" s="128"/>
      <c r="HD63" s="128"/>
      <c r="HE63" s="128"/>
      <c r="HF63" s="128"/>
      <c r="HG63" s="128"/>
      <c r="HH63" s="128"/>
      <c r="HI63" s="128"/>
      <c r="HJ63" s="128"/>
      <c r="HK63" s="128"/>
      <c r="HL63" s="128"/>
      <c r="HM63" s="128"/>
      <c r="HN63" s="128"/>
      <c r="HO63" s="128"/>
      <c r="HP63" s="128"/>
      <c r="HQ63" s="128"/>
      <c r="HR63" s="128"/>
      <c r="HS63" s="128"/>
      <c r="HT63" s="128"/>
      <c r="HU63" s="128"/>
      <c r="HV63" s="128"/>
      <c r="HW63" s="128"/>
      <c r="HX63" s="128"/>
      <c r="HY63" s="128"/>
      <c r="HZ63" s="128"/>
      <c r="IA63" s="128"/>
      <c r="IB63" s="128"/>
      <c r="IC63" s="128"/>
      <c r="ID63" s="128"/>
      <c r="IE63" s="128"/>
      <c r="IF63" s="128"/>
      <c r="IG63" s="128"/>
      <c r="IH63" s="128"/>
      <c r="II63" s="128"/>
      <c r="IJ63" s="128"/>
      <c r="IK63" s="128"/>
      <c r="IL63" s="128"/>
      <c r="IM63" s="128"/>
      <c r="IN63" s="128"/>
      <c r="IO63" s="128"/>
      <c r="IP63" s="128"/>
      <c r="IQ63" s="128"/>
      <c r="IR63" s="128"/>
      <c r="IS63" s="128"/>
      <c r="IT63" s="128"/>
      <c r="IU63" s="128"/>
      <c r="IV63" s="128"/>
      <c r="IW63" s="128"/>
      <c r="IX63" s="128"/>
      <c r="IY63" s="128"/>
      <c r="IZ63" s="128"/>
      <c r="JA63" s="128"/>
      <c r="JB63" s="128"/>
      <c r="JC63" s="128"/>
      <c r="JD63" s="128"/>
      <c r="JE63" s="128"/>
      <c r="JF63" s="67"/>
      <c r="JG63" s="67"/>
      <c r="JH63" s="67"/>
      <c r="JI63" s="67"/>
      <c r="JJ63" s="67"/>
      <c r="JK63" s="67"/>
      <c r="JL63" s="67"/>
      <c r="JM63" s="67"/>
      <c r="JN63" s="67"/>
      <c r="JO63" s="67"/>
      <c r="JP63" s="67"/>
      <c r="JQ63" s="67"/>
      <c r="JR63" s="67"/>
      <c r="JS63" s="128"/>
      <c r="JT63" s="67"/>
      <c r="JU63" s="67"/>
      <c r="JV63" s="67"/>
      <c r="JW63" s="67"/>
      <c r="JX63" s="67"/>
      <c r="JY63" s="67"/>
      <c r="JZ63" s="67"/>
      <c r="KA63" s="67"/>
      <c r="KB63" s="67"/>
      <c r="KC63" s="67"/>
      <c r="KD63" s="67"/>
      <c r="KE63" s="67"/>
    </row>
    <row r="64" spans="1:291" ht="39.950000000000003" hidden="1" customHeight="1">
      <c r="A64" s="128"/>
      <c r="B64" s="367"/>
      <c r="C64" s="444" t="s">
        <v>87</v>
      </c>
      <c r="D64" s="445"/>
      <c r="E64" s="452" t="s">
        <v>82</v>
      </c>
      <c r="F64" s="453"/>
      <c r="G64" s="453"/>
      <c r="H64" s="453"/>
      <c r="I64" s="454"/>
      <c r="J64" s="67"/>
      <c r="K64" s="455"/>
      <c r="L64" s="455"/>
      <c r="M64" s="455"/>
      <c r="N64" s="455"/>
      <c r="O64" s="67"/>
      <c r="P64" s="67"/>
      <c r="Q64" s="372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  <c r="GP64" s="128"/>
      <c r="GQ64" s="128"/>
      <c r="GR64" s="128"/>
      <c r="GS64" s="128"/>
      <c r="GT64" s="128"/>
      <c r="GU64" s="128"/>
      <c r="GV64" s="128"/>
      <c r="GW64" s="128"/>
      <c r="GX64" s="128"/>
      <c r="GY64" s="128"/>
      <c r="GZ64" s="128"/>
      <c r="HA64" s="128"/>
      <c r="HB64" s="128"/>
      <c r="HC64" s="128"/>
      <c r="HD64" s="128"/>
      <c r="HE64" s="128"/>
      <c r="HF64" s="128"/>
      <c r="HG64" s="128"/>
      <c r="HH64" s="128"/>
      <c r="HI64" s="128"/>
      <c r="HJ64" s="128"/>
      <c r="HK64" s="128"/>
      <c r="HL64" s="128"/>
      <c r="HM64" s="128"/>
      <c r="HN64" s="128"/>
      <c r="HO64" s="128"/>
      <c r="HP64" s="128"/>
      <c r="HQ64" s="128"/>
      <c r="HR64" s="128"/>
      <c r="HS64" s="128"/>
      <c r="HT64" s="128"/>
      <c r="HU64" s="128"/>
      <c r="HV64" s="128"/>
      <c r="HW64" s="128"/>
      <c r="HX64" s="128"/>
      <c r="HY64" s="128"/>
      <c r="HZ64" s="128"/>
      <c r="IA64" s="128"/>
      <c r="IB64" s="128"/>
      <c r="IC64" s="128"/>
      <c r="ID64" s="128"/>
      <c r="IE64" s="128"/>
      <c r="IF64" s="128"/>
      <c r="IG64" s="128"/>
      <c r="IH64" s="128"/>
      <c r="II64" s="128"/>
      <c r="IJ64" s="128"/>
      <c r="IK64" s="128"/>
      <c r="IL64" s="128"/>
      <c r="IM64" s="128"/>
      <c r="IN64" s="128"/>
      <c r="IO64" s="128"/>
      <c r="IP64" s="128"/>
      <c r="IQ64" s="128"/>
      <c r="IR64" s="128"/>
      <c r="IS64" s="128"/>
      <c r="IT64" s="128"/>
      <c r="IU64" s="128"/>
      <c r="IV64" s="128"/>
      <c r="IW64" s="128"/>
      <c r="IX64" s="128"/>
      <c r="IY64" s="128"/>
      <c r="IZ64" s="128"/>
      <c r="JA64" s="128"/>
      <c r="JB64" s="128"/>
      <c r="JC64" s="128"/>
      <c r="JD64" s="128"/>
      <c r="JE64" s="128"/>
      <c r="JF64" s="67"/>
      <c r="JG64" s="67"/>
      <c r="JH64" s="67"/>
      <c r="JI64" s="67"/>
      <c r="JJ64" s="67"/>
      <c r="JK64" s="67"/>
      <c r="JL64" s="67"/>
      <c r="JM64" s="67"/>
      <c r="JN64" s="67"/>
      <c r="JO64" s="67"/>
      <c r="JP64" s="67"/>
      <c r="JQ64" s="67"/>
      <c r="JR64" s="67"/>
      <c r="JS64" s="128"/>
      <c r="JT64" s="67"/>
      <c r="JU64" s="67"/>
      <c r="JV64" s="67"/>
      <c r="JW64" s="67"/>
      <c r="JX64" s="67"/>
      <c r="JY64" s="67"/>
      <c r="JZ64" s="67"/>
      <c r="KA64" s="67"/>
      <c r="KB64" s="67"/>
      <c r="KC64" s="67"/>
      <c r="KD64" s="67"/>
      <c r="KE64" s="67"/>
    </row>
    <row r="65" spans="1:291" ht="15" thickBot="1">
      <c r="A65" s="128"/>
      <c r="B65" s="385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7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  <c r="IF65" s="128"/>
      <c r="IG65" s="128"/>
      <c r="IH65" s="128"/>
      <c r="II65" s="128"/>
      <c r="IJ65" s="128"/>
      <c r="IK65" s="128"/>
      <c r="IL65" s="128"/>
      <c r="IM65" s="128"/>
      <c r="IN65" s="128"/>
      <c r="IO65" s="128"/>
      <c r="IP65" s="128"/>
      <c r="IQ65" s="128"/>
      <c r="IR65" s="128"/>
      <c r="IS65" s="128"/>
      <c r="IT65" s="128"/>
      <c r="IU65" s="128"/>
      <c r="IV65" s="128"/>
      <c r="IW65" s="128"/>
      <c r="IX65" s="128"/>
      <c r="IY65" s="128"/>
      <c r="IZ65" s="128"/>
      <c r="JA65" s="128"/>
      <c r="JB65" s="128"/>
      <c r="JC65" s="128"/>
      <c r="JD65" s="128"/>
      <c r="JE65" s="128"/>
      <c r="JF65" s="67"/>
      <c r="JG65" s="67"/>
      <c r="JH65" s="67"/>
      <c r="JI65" s="67"/>
      <c r="JJ65" s="67"/>
      <c r="JK65" s="67"/>
      <c r="JL65" s="67"/>
      <c r="JM65" s="67"/>
      <c r="JN65" s="67"/>
      <c r="JO65" s="67"/>
      <c r="JP65" s="67"/>
      <c r="JQ65" s="67"/>
      <c r="JR65" s="67"/>
      <c r="JS65" s="128"/>
      <c r="JT65" s="67"/>
      <c r="JU65" s="67"/>
      <c r="JV65" s="67"/>
      <c r="JW65" s="67"/>
      <c r="JX65" s="67"/>
      <c r="JY65" s="67"/>
      <c r="JZ65" s="67"/>
      <c r="KA65" s="67"/>
      <c r="KB65" s="67"/>
      <c r="KC65" s="67"/>
      <c r="KD65" s="67"/>
      <c r="KE65" s="67"/>
    </row>
    <row r="66" spans="1:291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  <c r="GP66" s="128"/>
      <c r="GQ66" s="128"/>
      <c r="GR66" s="128"/>
      <c r="GS66" s="128"/>
      <c r="GT66" s="128"/>
      <c r="GU66" s="128"/>
      <c r="GV66" s="128"/>
      <c r="GW66" s="128"/>
      <c r="GX66" s="128"/>
      <c r="GY66" s="128"/>
      <c r="GZ66" s="128"/>
      <c r="HA66" s="128"/>
      <c r="HB66" s="128"/>
      <c r="HC66" s="128"/>
      <c r="HD66" s="128"/>
      <c r="HE66" s="128"/>
      <c r="HF66" s="128"/>
      <c r="HG66" s="128"/>
      <c r="HH66" s="128"/>
      <c r="HI66" s="128"/>
      <c r="HJ66" s="128"/>
      <c r="HK66" s="128"/>
      <c r="HL66" s="128"/>
      <c r="HM66" s="128"/>
      <c r="HN66" s="128"/>
      <c r="HO66" s="128"/>
      <c r="HP66" s="128"/>
      <c r="HQ66" s="128"/>
      <c r="HR66" s="128"/>
      <c r="HS66" s="128"/>
      <c r="HT66" s="128"/>
      <c r="HU66" s="128"/>
      <c r="HV66" s="128"/>
      <c r="HW66" s="128"/>
      <c r="HX66" s="128"/>
      <c r="HY66" s="128"/>
      <c r="HZ66" s="128"/>
      <c r="IA66" s="128"/>
      <c r="IB66" s="128"/>
      <c r="IC66" s="128"/>
      <c r="ID66" s="128"/>
      <c r="IE66" s="128"/>
      <c r="IF66" s="128"/>
      <c r="IG66" s="128"/>
      <c r="IH66" s="128"/>
      <c r="II66" s="128"/>
      <c r="IJ66" s="128"/>
      <c r="IK66" s="128"/>
      <c r="IL66" s="128"/>
      <c r="IM66" s="128"/>
      <c r="IN66" s="128"/>
      <c r="IO66" s="128"/>
      <c r="IP66" s="128"/>
      <c r="IQ66" s="128"/>
      <c r="IR66" s="128"/>
      <c r="IS66" s="128"/>
      <c r="IT66" s="128"/>
      <c r="IU66" s="128"/>
      <c r="IV66" s="128"/>
      <c r="IW66" s="128"/>
      <c r="IX66" s="128"/>
      <c r="IY66" s="128"/>
      <c r="IZ66" s="128"/>
      <c r="JA66" s="128"/>
      <c r="JB66" s="128"/>
      <c r="JC66" s="128"/>
      <c r="JD66" s="128"/>
      <c r="JE66" s="128"/>
      <c r="JF66" s="67"/>
      <c r="JG66" s="67"/>
      <c r="JH66" s="67"/>
      <c r="JI66" s="67"/>
      <c r="JJ66" s="67"/>
      <c r="JK66" s="67"/>
      <c r="JL66" s="67"/>
      <c r="JM66" s="67"/>
      <c r="JN66" s="67"/>
      <c r="JO66" s="67"/>
      <c r="JP66" s="67"/>
      <c r="JQ66" s="67"/>
      <c r="JR66" s="67"/>
      <c r="JS66" s="128"/>
      <c r="JT66" s="67"/>
      <c r="JU66" s="67"/>
      <c r="JV66" s="67"/>
      <c r="JW66" s="67"/>
      <c r="JX66" s="67"/>
      <c r="JY66" s="67"/>
      <c r="JZ66" s="67"/>
      <c r="KA66" s="67"/>
      <c r="KB66" s="67"/>
      <c r="KC66" s="67"/>
      <c r="KD66" s="67"/>
      <c r="KE66" s="67"/>
    </row>
    <row r="67" spans="1:291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  <c r="GP67" s="128"/>
      <c r="GQ67" s="128"/>
      <c r="GR67" s="128"/>
      <c r="GS67" s="128"/>
      <c r="GT67" s="128"/>
      <c r="GU67" s="128"/>
      <c r="GV67" s="128"/>
      <c r="GW67" s="128"/>
      <c r="GX67" s="128"/>
      <c r="GY67" s="128"/>
      <c r="GZ67" s="128"/>
      <c r="HA67" s="128"/>
      <c r="HB67" s="128"/>
      <c r="HC67" s="128"/>
      <c r="HD67" s="128"/>
      <c r="HE67" s="128"/>
      <c r="HF67" s="128"/>
      <c r="HG67" s="128"/>
      <c r="HH67" s="128"/>
      <c r="HI67" s="128"/>
      <c r="HJ67" s="128"/>
      <c r="HK67" s="128"/>
      <c r="HL67" s="128"/>
      <c r="HM67" s="128"/>
      <c r="HN67" s="128"/>
      <c r="HO67" s="128"/>
      <c r="HP67" s="128"/>
      <c r="HQ67" s="128"/>
      <c r="HR67" s="128"/>
      <c r="HS67" s="128"/>
      <c r="HT67" s="128"/>
      <c r="HU67" s="128"/>
      <c r="HV67" s="128"/>
      <c r="HW67" s="128"/>
      <c r="HX67" s="128"/>
      <c r="HY67" s="128"/>
      <c r="HZ67" s="128"/>
      <c r="IA67" s="128"/>
      <c r="IB67" s="128"/>
      <c r="IC67" s="128"/>
      <c r="ID67" s="128"/>
      <c r="IE67" s="128"/>
      <c r="IF67" s="128"/>
      <c r="IG67" s="128"/>
      <c r="IH67" s="128"/>
      <c r="II67" s="128"/>
      <c r="IJ67" s="128"/>
      <c r="IK67" s="128"/>
      <c r="IL67" s="128"/>
      <c r="IM67" s="128"/>
      <c r="IN67" s="128"/>
      <c r="IO67" s="128"/>
      <c r="IP67" s="128"/>
      <c r="IQ67" s="128"/>
      <c r="IR67" s="128"/>
      <c r="IS67" s="128"/>
      <c r="IT67" s="128"/>
      <c r="IU67" s="128"/>
      <c r="IV67" s="128"/>
      <c r="IW67" s="128"/>
      <c r="IX67" s="128"/>
      <c r="IY67" s="128"/>
      <c r="IZ67" s="128"/>
      <c r="JA67" s="128"/>
      <c r="JB67" s="128"/>
      <c r="JC67" s="128"/>
      <c r="JD67" s="128"/>
      <c r="JE67" s="128"/>
      <c r="JF67" s="67"/>
      <c r="JG67" s="67"/>
      <c r="JH67" s="67"/>
      <c r="JI67" s="67"/>
      <c r="JJ67" s="67"/>
      <c r="JK67" s="67"/>
      <c r="JL67" s="67"/>
      <c r="JM67" s="67"/>
      <c r="JN67" s="67"/>
      <c r="JO67" s="67"/>
      <c r="JP67" s="67"/>
      <c r="JQ67" s="67"/>
      <c r="JR67" s="67"/>
      <c r="JS67" s="128"/>
      <c r="JT67" s="67"/>
      <c r="JU67" s="67"/>
      <c r="JV67" s="67"/>
      <c r="JW67" s="67"/>
      <c r="JX67" s="67"/>
      <c r="JY67" s="67"/>
      <c r="JZ67" s="67"/>
      <c r="KA67" s="67"/>
      <c r="KB67" s="67"/>
      <c r="KC67" s="67"/>
      <c r="KD67" s="67"/>
      <c r="KE67" s="67"/>
    </row>
    <row r="68" spans="1:291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  <c r="GG68" s="128"/>
      <c r="GH68" s="128"/>
      <c r="GI68" s="128"/>
      <c r="GJ68" s="128"/>
      <c r="GK68" s="128"/>
      <c r="GL68" s="128"/>
      <c r="GM68" s="128"/>
      <c r="GN68" s="128"/>
      <c r="GO68" s="128"/>
      <c r="GP68" s="128"/>
      <c r="GQ68" s="128"/>
      <c r="GR68" s="128"/>
      <c r="GS68" s="128"/>
      <c r="GT68" s="128"/>
      <c r="GU68" s="128"/>
      <c r="GV68" s="128"/>
      <c r="GW68" s="128"/>
      <c r="GX68" s="128"/>
      <c r="GY68" s="128"/>
      <c r="GZ68" s="128"/>
      <c r="HA68" s="128"/>
      <c r="HB68" s="128"/>
      <c r="HC68" s="128"/>
      <c r="HD68" s="128"/>
      <c r="HE68" s="128"/>
      <c r="HF68" s="128"/>
      <c r="HG68" s="128"/>
      <c r="HH68" s="128"/>
      <c r="HI68" s="128"/>
      <c r="HJ68" s="128"/>
      <c r="HK68" s="128"/>
      <c r="HL68" s="128"/>
      <c r="HM68" s="128"/>
      <c r="HN68" s="128"/>
      <c r="HO68" s="128"/>
      <c r="HP68" s="128"/>
      <c r="HQ68" s="128"/>
      <c r="HR68" s="128"/>
      <c r="HS68" s="128"/>
      <c r="HT68" s="128"/>
      <c r="HU68" s="128"/>
      <c r="HV68" s="128"/>
      <c r="HW68" s="128"/>
      <c r="HX68" s="128"/>
      <c r="HY68" s="128"/>
      <c r="HZ68" s="128"/>
      <c r="IA68" s="128"/>
      <c r="IB68" s="128"/>
      <c r="IC68" s="128"/>
      <c r="ID68" s="128"/>
      <c r="IE68" s="128"/>
      <c r="IF68" s="128"/>
      <c r="IG68" s="128"/>
      <c r="IH68" s="128"/>
      <c r="II68" s="128"/>
      <c r="IJ68" s="128"/>
      <c r="IK68" s="128"/>
      <c r="IL68" s="128"/>
      <c r="IM68" s="128"/>
      <c r="IN68" s="128"/>
      <c r="IO68" s="128"/>
      <c r="IP68" s="128"/>
      <c r="IQ68" s="128"/>
      <c r="IR68" s="128"/>
      <c r="IS68" s="128"/>
      <c r="IT68" s="128"/>
      <c r="IU68" s="128"/>
      <c r="IV68" s="128"/>
      <c r="IW68" s="128"/>
      <c r="IX68" s="128"/>
      <c r="IY68" s="128"/>
      <c r="IZ68" s="128"/>
      <c r="JA68" s="128"/>
      <c r="JB68" s="128"/>
      <c r="JC68" s="128"/>
      <c r="JD68" s="128"/>
      <c r="JE68" s="128"/>
      <c r="JF68" s="67"/>
      <c r="JG68" s="67"/>
      <c r="JH68" s="67"/>
      <c r="JI68" s="67"/>
      <c r="JJ68" s="67"/>
      <c r="JK68" s="67"/>
      <c r="JL68" s="67"/>
      <c r="JM68" s="67"/>
      <c r="JN68" s="67"/>
      <c r="JO68" s="67"/>
      <c r="JP68" s="67"/>
      <c r="JQ68" s="67"/>
      <c r="JR68" s="67"/>
      <c r="JS68" s="128"/>
      <c r="JT68" s="67"/>
      <c r="JU68" s="67"/>
      <c r="JV68" s="67"/>
      <c r="JW68" s="67"/>
      <c r="JX68" s="67"/>
      <c r="JY68" s="67"/>
      <c r="JZ68" s="67"/>
      <c r="KA68" s="67"/>
      <c r="KB68" s="67"/>
      <c r="KC68" s="67"/>
      <c r="KD68" s="67"/>
      <c r="KE68" s="67"/>
    </row>
    <row r="69" spans="1:291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  <c r="GG69" s="128"/>
      <c r="GH69" s="128"/>
      <c r="GI69" s="128"/>
      <c r="GJ69" s="128"/>
      <c r="GK69" s="128"/>
      <c r="GL69" s="128"/>
      <c r="GM69" s="128"/>
      <c r="GN69" s="128"/>
      <c r="GO69" s="128"/>
      <c r="GP69" s="128"/>
      <c r="GQ69" s="128"/>
      <c r="GR69" s="128"/>
      <c r="GS69" s="128"/>
      <c r="GT69" s="128"/>
      <c r="GU69" s="128"/>
      <c r="GV69" s="128"/>
      <c r="GW69" s="128"/>
      <c r="GX69" s="128"/>
      <c r="GY69" s="128"/>
      <c r="GZ69" s="128"/>
      <c r="HA69" s="128"/>
      <c r="HB69" s="128"/>
      <c r="HC69" s="128"/>
      <c r="HD69" s="128"/>
      <c r="HE69" s="128"/>
      <c r="HF69" s="128"/>
      <c r="HG69" s="128"/>
      <c r="HH69" s="128"/>
      <c r="HI69" s="128"/>
      <c r="HJ69" s="128"/>
      <c r="HK69" s="128"/>
      <c r="HL69" s="128"/>
      <c r="HM69" s="128"/>
      <c r="HN69" s="128"/>
      <c r="HO69" s="128"/>
      <c r="HP69" s="128"/>
      <c r="HQ69" s="128"/>
      <c r="HR69" s="128"/>
      <c r="HS69" s="128"/>
      <c r="HT69" s="128"/>
      <c r="HU69" s="128"/>
      <c r="HV69" s="128"/>
      <c r="HW69" s="128"/>
      <c r="HX69" s="128"/>
      <c r="HY69" s="128"/>
      <c r="HZ69" s="128"/>
      <c r="IA69" s="128"/>
      <c r="IB69" s="128"/>
      <c r="IC69" s="128"/>
      <c r="ID69" s="128"/>
      <c r="IE69" s="128"/>
      <c r="IF69" s="128"/>
      <c r="IG69" s="128"/>
      <c r="IH69" s="128"/>
      <c r="II69" s="128"/>
      <c r="IJ69" s="128"/>
      <c r="IK69" s="128"/>
      <c r="IL69" s="128"/>
      <c r="IM69" s="128"/>
      <c r="IN69" s="128"/>
      <c r="IO69" s="128"/>
      <c r="IP69" s="128"/>
      <c r="IQ69" s="128"/>
      <c r="IR69" s="128"/>
      <c r="IS69" s="128"/>
      <c r="IT69" s="128"/>
      <c r="IU69" s="128"/>
      <c r="IV69" s="128"/>
      <c r="IW69" s="128"/>
      <c r="IX69" s="128"/>
      <c r="IY69" s="128"/>
      <c r="IZ69" s="128"/>
      <c r="JA69" s="128"/>
      <c r="JB69" s="128"/>
      <c r="JC69" s="128"/>
      <c r="JD69" s="128"/>
      <c r="JE69" s="128"/>
      <c r="JF69" s="67"/>
      <c r="JG69" s="67"/>
      <c r="JH69" s="67"/>
      <c r="JI69" s="67"/>
      <c r="JJ69" s="67"/>
      <c r="JK69" s="67"/>
      <c r="JL69" s="67"/>
      <c r="JM69" s="67"/>
      <c r="JN69" s="67"/>
      <c r="JO69" s="67"/>
      <c r="JP69" s="67"/>
      <c r="JQ69" s="67"/>
      <c r="JR69" s="67"/>
      <c r="JS69" s="128"/>
      <c r="JT69" s="67"/>
      <c r="JU69" s="67"/>
      <c r="JV69" s="67"/>
      <c r="JW69" s="67"/>
      <c r="JX69" s="67"/>
      <c r="JY69" s="67"/>
      <c r="JZ69" s="67"/>
      <c r="KA69" s="67"/>
      <c r="KB69" s="67"/>
      <c r="KC69" s="67"/>
      <c r="KD69" s="67"/>
      <c r="KE69" s="67"/>
    </row>
    <row r="70" spans="1:291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  <c r="GG70" s="128"/>
      <c r="GH70" s="128"/>
      <c r="GI70" s="128"/>
      <c r="GJ70" s="128"/>
      <c r="GK70" s="128"/>
      <c r="GL70" s="128"/>
      <c r="GM70" s="128"/>
      <c r="GN70" s="128"/>
      <c r="GO70" s="128"/>
      <c r="GP70" s="128"/>
      <c r="GQ70" s="128"/>
      <c r="GR70" s="128"/>
      <c r="GS70" s="128"/>
      <c r="GT70" s="128"/>
      <c r="GU70" s="128"/>
      <c r="GV70" s="128"/>
      <c r="GW70" s="128"/>
      <c r="GX70" s="128"/>
      <c r="GY70" s="128"/>
      <c r="GZ70" s="128"/>
      <c r="HA70" s="128"/>
      <c r="HB70" s="128"/>
      <c r="HC70" s="128"/>
      <c r="HD70" s="128"/>
      <c r="HE70" s="128"/>
      <c r="HF70" s="128"/>
      <c r="HG70" s="128"/>
      <c r="HH70" s="128"/>
      <c r="HI70" s="128"/>
      <c r="HJ70" s="128"/>
      <c r="HK70" s="128"/>
      <c r="HL70" s="128"/>
      <c r="HM70" s="128"/>
      <c r="HN70" s="128"/>
      <c r="HO70" s="128"/>
      <c r="HP70" s="128"/>
      <c r="HQ70" s="128"/>
      <c r="HR70" s="128"/>
      <c r="HS70" s="128"/>
      <c r="HT70" s="128"/>
      <c r="HU70" s="128"/>
      <c r="HV70" s="128"/>
      <c r="HW70" s="128"/>
      <c r="HX70" s="128"/>
      <c r="HY70" s="128"/>
      <c r="HZ70" s="128"/>
      <c r="IA70" s="128"/>
      <c r="IB70" s="128"/>
      <c r="IC70" s="128"/>
      <c r="ID70" s="128"/>
      <c r="IE70" s="128"/>
      <c r="IF70" s="128"/>
      <c r="IG70" s="128"/>
      <c r="IH70" s="128"/>
      <c r="II70" s="128"/>
      <c r="IJ70" s="128"/>
      <c r="IK70" s="128"/>
      <c r="IL70" s="128"/>
      <c r="IM70" s="128"/>
      <c r="IN70" s="128"/>
      <c r="IO70" s="128"/>
      <c r="IP70" s="128"/>
      <c r="IQ70" s="128"/>
      <c r="IR70" s="128"/>
      <c r="IS70" s="128"/>
      <c r="IT70" s="128"/>
      <c r="IU70" s="128"/>
      <c r="IV70" s="128"/>
      <c r="IW70" s="128"/>
      <c r="IX70" s="128"/>
      <c r="IY70" s="128"/>
      <c r="IZ70" s="128"/>
      <c r="JA70" s="128"/>
      <c r="JB70" s="128"/>
      <c r="JC70" s="128"/>
      <c r="JD70" s="128"/>
      <c r="JE70" s="128"/>
      <c r="JF70" s="67"/>
      <c r="JG70" s="67"/>
      <c r="JH70" s="67"/>
      <c r="JI70" s="67"/>
      <c r="JJ70" s="67"/>
      <c r="JK70" s="67"/>
      <c r="JL70" s="67"/>
      <c r="JM70" s="67"/>
      <c r="JN70" s="67"/>
      <c r="JO70" s="67"/>
      <c r="JP70" s="67"/>
      <c r="JQ70" s="67"/>
      <c r="JR70" s="67"/>
      <c r="JS70" s="128"/>
      <c r="JT70" s="67"/>
      <c r="JU70" s="67"/>
      <c r="JV70" s="67"/>
      <c r="JW70" s="67"/>
      <c r="JX70" s="67"/>
      <c r="JY70" s="67"/>
      <c r="JZ70" s="67"/>
      <c r="KA70" s="67"/>
      <c r="KB70" s="67"/>
      <c r="KC70" s="67"/>
      <c r="KD70" s="67"/>
      <c r="KE70" s="67"/>
    </row>
    <row r="71" spans="1:291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  <c r="GG71" s="128"/>
      <c r="GH71" s="128"/>
      <c r="GI71" s="128"/>
      <c r="GJ71" s="128"/>
      <c r="GK71" s="128"/>
      <c r="GL71" s="128"/>
      <c r="GM71" s="128"/>
      <c r="GN71" s="128"/>
      <c r="GO71" s="128"/>
      <c r="GP71" s="128"/>
      <c r="GQ71" s="128"/>
      <c r="GR71" s="128"/>
      <c r="GS71" s="128"/>
      <c r="GT71" s="128"/>
      <c r="GU71" s="128"/>
      <c r="GV71" s="128"/>
      <c r="GW71" s="128"/>
      <c r="GX71" s="128"/>
      <c r="GY71" s="128"/>
      <c r="GZ71" s="128"/>
      <c r="HA71" s="128"/>
      <c r="HB71" s="128"/>
      <c r="HC71" s="128"/>
      <c r="HD71" s="128"/>
      <c r="HE71" s="128"/>
      <c r="HF71" s="128"/>
      <c r="HG71" s="128"/>
      <c r="HH71" s="128"/>
      <c r="HI71" s="128"/>
      <c r="HJ71" s="128"/>
      <c r="HK71" s="128"/>
      <c r="HL71" s="128"/>
      <c r="HM71" s="128"/>
      <c r="HN71" s="128"/>
      <c r="HO71" s="128"/>
      <c r="HP71" s="128"/>
      <c r="HQ71" s="128"/>
      <c r="HR71" s="128"/>
      <c r="HS71" s="128"/>
      <c r="HT71" s="128"/>
      <c r="HU71" s="128"/>
      <c r="HV71" s="128"/>
      <c r="HW71" s="128"/>
      <c r="HX71" s="128"/>
      <c r="HY71" s="128"/>
      <c r="HZ71" s="128"/>
      <c r="IA71" s="128"/>
      <c r="IB71" s="128"/>
      <c r="IC71" s="128"/>
      <c r="ID71" s="128"/>
      <c r="IE71" s="128"/>
      <c r="IF71" s="128"/>
      <c r="IG71" s="128"/>
      <c r="IH71" s="128"/>
      <c r="II71" s="128"/>
      <c r="IJ71" s="128"/>
      <c r="IK71" s="128"/>
      <c r="IL71" s="128"/>
      <c r="IM71" s="128"/>
      <c r="IN71" s="128"/>
      <c r="IO71" s="128"/>
      <c r="IP71" s="128"/>
      <c r="IQ71" s="128"/>
      <c r="IR71" s="128"/>
      <c r="IS71" s="128"/>
      <c r="IT71" s="128"/>
      <c r="IU71" s="128"/>
      <c r="IV71" s="128"/>
      <c r="IW71" s="128"/>
      <c r="IX71" s="128"/>
      <c r="IY71" s="128"/>
      <c r="IZ71" s="128"/>
      <c r="JA71" s="128"/>
      <c r="JB71" s="128"/>
      <c r="JC71" s="128"/>
      <c r="JD71" s="128"/>
      <c r="JE71" s="128"/>
      <c r="JF71" s="67"/>
      <c r="JG71" s="67"/>
      <c r="JH71" s="67"/>
      <c r="JI71" s="67"/>
      <c r="JJ71" s="67"/>
      <c r="JK71" s="67"/>
      <c r="JL71" s="67"/>
      <c r="JM71" s="67"/>
      <c r="JN71" s="67"/>
      <c r="JO71" s="67"/>
      <c r="JP71" s="67"/>
      <c r="JQ71" s="67"/>
      <c r="JR71" s="67"/>
      <c r="JS71" s="128"/>
      <c r="JT71" s="67"/>
      <c r="JU71" s="67"/>
      <c r="JV71" s="67"/>
      <c r="JW71" s="67"/>
      <c r="JX71" s="67"/>
      <c r="JY71" s="67"/>
      <c r="JZ71" s="67"/>
      <c r="KA71" s="67"/>
      <c r="KB71" s="67"/>
      <c r="KC71" s="67"/>
      <c r="KD71" s="67"/>
      <c r="KE71" s="67"/>
    </row>
    <row r="72" spans="1:291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  <c r="GP72" s="128"/>
      <c r="GQ72" s="128"/>
      <c r="GR72" s="128"/>
      <c r="GS72" s="128"/>
      <c r="GT72" s="128"/>
      <c r="GU72" s="128"/>
      <c r="GV72" s="128"/>
      <c r="GW72" s="128"/>
      <c r="GX72" s="128"/>
      <c r="GY72" s="128"/>
      <c r="GZ72" s="128"/>
      <c r="HA72" s="128"/>
      <c r="HB72" s="128"/>
      <c r="HC72" s="128"/>
      <c r="HD72" s="128"/>
      <c r="HE72" s="128"/>
      <c r="HF72" s="128"/>
      <c r="HG72" s="128"/>
      <c r="HH72" s="128"/>
      <c r="HI72" s="128"/>
      <c r="HJ72" s="128"/>
      <c r="HK72" s="128"/>
      <c r="HL72" s="128"/>
      <c r="HM72" s="128"/>
      <c r="HN72" s="128"/>
      <c r="HO72" s="128"/>
      <c r="HP72" s="128"/>
      <c r="HQ72" s="128"/>
      <c r="HR72" s="128"/>
      <c r="HS72" s="128"/>
      <c r="HT72" s="128"/>
      <c r="HU72" s="128"/>
      <c r="HV72" s="128"/>
      <c r="HW72" s="128"/>
      <c r="HX72" s="128"/>
      <c r="HY72" s="128"/>
      <c r="HZ72" s="128"/>
      <c r="IA72" s="128"/>
      <c r="IB72" s="128"/>
      <c r="IC72" s="128"/>
      <c r="ID72" s="128"/>
      <c r="IE72" s="128"/>
      <c r="IF72" s="128"/>
      <c r="IG72" s="128"/>
      <c r="IH72" s="128"/>
      <c r="II72" s="128"/>
      <c r="IJ72" s="128"/>
      <c r="IK72" s="128"/>
      <c r="IL72" s="128"/>
      <c r="IM72" s="128"/>
      <c r="IN72" s="128"/>
      <c r="IO72" s="128"/>
      <c r="IP72" s="128"/>
      <c r="IQ72" s="128"/>
      <c r="IR72" s="128"/>
      <c r="IS72" s="128"/>
      <c r="IT72" s="128"/>
      <c r="IU72" s="128"/>
      <c r="IV72" s="128"/>
      <c r="IW72" s="128"/>
      <c r="IX72" s="128"/>
      <c r="IY72" s="128"/>
      <c r="IZ72" s="128"/>
      <c r="JA72" s="128"/>
      <c r="JB72" s="128"/>
      <c r="JC72" s="128"/>
      <c r="JD72" s="128"/>
      <c r="JE72" s="128"/>
      <c r="JF72" s="67"/>
      <c r="JG72" s="67"/>
      <c r="JH72" s="67"/>
      <c r="JI72" s="67"/>
      <c r="JJ72" s="67"/>
      <c r="JK72" s="67"/>
      <c r="JL72" s="67"/>
      <c r="JM72" s="67"/>
      <c r="JN72" s="67"/>
      <c r="JO72" s="67"/>
      <c r="JP72" s="67"/>
      <c r="JQ72" s="67"/>
      <c r="JR72" s="67"/>
      <c r="JS72" s="128"/>
      <c r="JT72" s="67"/>
      <c r="JU72" s="67"/>
      <c r="JV72" s="67"/>
      <c r="JW72" s="67"/>
      <c r="JX72" s="67"/>
      <c r="JY72" s="67"/>
      <c r="JZ72" s="67"/>
      <c r="KA72" s="67"/>
      <c r="KB72" s="67"/>
      <c r="KC72" s="67"/>
      <c r="KD72" s="67"/>
      <c r="KE72" s="67"/>
    </row>
    <row r="73" spans="1:291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  <c r="HU73" s="128"/>
      <c r="HV73" s="128"/>
      <c r="HW73" s="128"/>
      <c r="HX73" s="128"/>
      <c r="HY73" s="128"/>
      <c r="HZ73" s="128"/>
      <c r="IA73" s="128"/>
      <c r="IB73" s="128"/>
      <c r="IC73" s="128"/>
      <c r="ID73" s="128"/>
      <c r="IE73" s="128"/>
      <c r="IF73" s="128"/>
      <c r="IG73" s="128"/>
      <c r="IH73" s="128"/>
      <c r="II73" s="128"/>
      <c r="IJ73" s="128"/>
      <c r="IK73" s="128"/>
      <c r="IL73" s="128"/>
      <c r="IM73" s="128"/>
      <c r="IN73" s="128"/>
      <c r="IO73" s="128"/>
      <c r="IP73" s="128"/>
      <c r="IQ73" s="128"/>
      <c r="IR73" s="128"/>
      <c r="IS73" s="128"/>
      <c r="IT73" s="128"/>
      <c r="IU73" s="128"/>
      <c r="IV73" s="128"/>
      <c r="IW73" s="128"/>
      <c r="IX73" s="128"/>
      <c r="IY73" s="128"/>
      <c r="IZ73" s="128"/>
      <c r="JA73" s="128"/>
      <c r="JB73" s="128"/>
      <c r="JC73" s="128"/>
      <c r="JD73" s="128"/>
      <c r="JE73" s="128"/>
      <c r="JF73" s="67"/>
      <c r="JG73" s="67"/>
      <c r="JH73" s="67"/>
      <c r="JI73" s="67"/>
      <c r="JJ73" s="67"/>
      <c r="JK73" s="67"/>
      <c r="JL73" s="67"/>
      <c r="JM73" s="67"/>
      <c r="JN73" s="67"/>
      <c r="JO73" s="67"/>
      <c r="JP73" s="67"/>
      <c r="JQ73" s="67"/>
      <c r="JR73" s="67"/>
      <c r="JS73" s="128"/>
      <c r="JT73" s="67"/>
      <c r="JU73" s="67"/>
      <c r="JV73" s="67"/>
      <c r="JW73" s="67"/>
      <c r="JX73" s="67"/>
      <c r="JY73" s="67"/>
      <c r="JZ73" s="67"/>
      <c r="KA73" s="67"/>
      <c r="KB73" s="67"/>
      <c r="KC73" s="67"/>
      <c r="KD73" s="67"/>
      <c r="KE73" s="67"/>
    </row>
    <row r="74" spans="1:291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  <c r="GG74" s="128"/>
      <c r="GH74" s="128"/>
      <c r="GI74" s="128"/>
      <c r="GJ74" s="128"/>
      <c r="GK74" s="128"/>
      <c r="GL74" s="128"/>
      <c r="GM74" s="128"/>
      <c r="GN74" s="128"/>
      <c r="GO74" s="128"/>
      <c r="GP74" s="128"/>
      <c r="GQ74" s="128"/>
      <c r="GR74" s="128"/>
      <c r="GS74" s="128"/>
      <c r="GT74" s="128"/>
      <c r="GU74" s="128"/>
      <c r="GV74" s="128"/>
      <c r="GW74" s="128"/>
      <c r="GX74" s="128"/>
      <c r="GY74" s="128"/>
      <c r="GZ74" s="128"/>
      <c r="HA74" s="128"/>
      <c r="HB74" s="128"/>
      <c r="HC74" s="128"/>
      <c r="HD74" s="128"/>
      <c r="HE74" s="128"/>
      <c r="HF74" s="128"/>
      <c r="HG74" s="128"/>
      <c r="HH74" s="128"/>
      <c r="HI74" s="128"/>
      <c r="HJ74" s="128"/>
      <c r="HK74" s="128"/>
      <c r="HL74" s="128"/>
      <c r="HM74" s="128"/>
      <c r="HN74" s="128"/>
      <c r="HO74" s="128"/>
      <c r="HP74" s="128"/>
      <c r="HQ74" s="128"/>
      <c r="HR74" s="128"/>
      <c r="HS74" s="128"/>
      <c r="HT74" s="128"/>
      <c r="HU74" s="128"/>
      <c r="HV74" s="128"/>
      <c r="HW74" s="128"/>
      <c r="HX74" s="128"/>
      <c r="HY74" s="128"/>
      <c r="HZ74" s="128"/>
      <c r="IA74" s="128"/>
      <c r="IB74" s="128"/>
      <c r="IC74" s="128"/>
      <c r="ID74" s="128"/>
      <c r="IE74" s="128"/>
      <c r="IF74" s="128"/>
      <c r="IG74" s="128"/>
      <c r="IH74" s="128"/>
      <c r="II74" s="128"/>
      <c r="IJ74" s="128"/>
      <c r="IK74" s="128"/>
      <c r="IL74" s="128"/>
      <c r="IM74" s="128"/>
      <c r="IN74" s="128"/>
      <c r="IO74" s="128"/>
      <c r="IP74" s="128"/>
      <c r="IQ74" s="128"/>
      <c r="IR74" s="128"/>
      <c r="IS74" s="128"/>
      <c r="IT74" s="128"/>
      <c r="IU74" s="128"/>
      <c r="IV74" s="128"/>
      <c r="IW74" s="128"/>
      <c r="IX74" s="128"/>
      <c r="IY74" s="128"/>
      <c r="IZ74" s="128"/>
      <c r="JA74" s="128"/>
      <c r="JB74" s="128"/>
      <c r="JC74" s="128"/>
      <c r="JD74" s="128"/>
      <c r="JE74" s="128"/>
      <c r="JF74" s="67"/>
      <c r="JG74" s="67"/>
      <c r="JH74" s="67"/>
      <c r="JI74" s="67"/>
      <c r="JJ74" s="67"/>
      <c r="JK74" s="67"/>
      <c r="JL74" s="67"/>
      <c r="JM74" s="67"/>
      <c r="JN74" s="67"/>
      <c r="JO74" s="67"/>
      <c r="JP74" s="67"/>
      <c r="JQ74" s="67"/>
      <c r="JR74" s="67"/>
      <c r="JS74" s="128"/>
      <c r="JT74" s="67"/>
      <c r="JU74" s="67"/>
      <c r="JV74" s="67"/>
      <c r="JW74" s="67"/>
      <c r="JX74" s="67"/>
      <c r="JY74" s="67"/>
      <c r="JZ74" s="67"/>
      <c r="KA74" s="67"/>
      <c r="KB74" s="67"/>
      <c r="KC74" s="67"/>
      <c r="KD74" s="67"/>
      <c r="KE74" s="67"/>
    </row>
    <row r="75" spans="1:291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  <c r="GG75" s="128"/>
      <c r="GH75" s="128"/>
      <c r="GI75" s="128"/>
      <c r="GJ75" s="128"/>
      <c r="GK75" s="128"/>
      <c r="GL75" s="128"/>
      <c r="GM75" s="128"/>
      <c r="GN75" s="128"/>
      <c r="GO75" s="128"/>
      <c r="GP75" s="128"/>
      <c r="GQ75" s="128"/>
      <c r="GR75" s="128"/>
      <c r="GS75" s="128"/>
      <c r="GT75" s="128"/>
      <c r="GU75" s="128"/>
      <c r="GV75" s="128"/>
      <c r="GW75" s="128"/>
      <c r="GX75" s="128"/>
      <c r="GY75" s="128"/>
      <c r="GZ75" s="128"/>
      <c r="HA75" s="128"/>
      <c r="HB75" s="128"/>
      <c r="HC75" s="128"/>
      <c r="HD75" s="128"/>
      <c r="HE75" s="128"/>
      <c r="HF75" s="128"/>
      <c r="HG75" s="128"/>
      <c r="HH75" s="128"/>
      <c r="HI75" s="128"/>
      <c r="HJ75" s="128"/>
      <c r="HK75" s="128"/>
      <c r="HL75" s="128"/>
      <c r="HM75" s="128"/>
      <c r="HN75" s="128"/>
      <c r="HO75" s="128"/>
      <c r="HP75" s="128"/>
      <c r="HQ75" s="128"/>
      <c r="HR75" s="128"/>
      <c r="HS75" s="128"/>
      <c r="HT75" s="128"/>
      <c r="HU75" s="128"/>
      <c r="HV75" s="128"/>
      <c r="HW75" s="128"/>
      <c r="HX75" s="128"/>
      <c r="HY75" s="128"/>
      <c r="HZ75" s="128"/>
      <c r="IA75" s="128"/>
      <c r="IB75" s="128"/>
      <c r="IC75" s="128"/>
      <c r="ID75" s="128"/>
      <c r="IE75" s="128"/>
      <c r="IF75" s="128"/>
      <c r="IG75" s="128"/>
      <c r="IH75" s="128"/>
      <c r="II75" s="128"/>
      <c r="IJ75" s="128"/>
      <c r="IK75" s="128"/>
      <c r="IL75" s="128"/>
      <c r="IM75" s="128"/>
      <c r="IN75" s="128"/>
      <c r="IO75" s="128"/>
      <c r="IP75" s="128"/>
      <c r="IQ75" s="128"/>
      <c r="IR75" s="128"/>
      <c r="IS75" s="128"/>
      <c r="IT75" s="128"/>
      <c r="IU75" s="128"/>
      <c r="IV75" s="128"/>
      <c r="IW75" s="128"/>
      <c r="IX75" s="128"/>
      <c r="IY75" s="128"/>
      <c r="IZ75" s="128"/>
      <c r="JA75" s="128"/>
      <c r="JB75" s="128"/>
      <c r="JC75" s="128"/>
      <c r="JD75" s="128"/>
      <c r="JE75" s="128"/>
      <c r="JF75" s="67"/>
      <c r="JG75" s="67"/>
      <c r="JH75" s="67"/>
      <c r="JI75" s="67"/>
      <c r="JJ75" s="67"/>
      <c r="JK75" s="67"/>
      <c r="JL75" s="67"/>
      <c r="JM75" s="67"/>
      <c r="JN75" s="67"/>
      <c r="JO75" s="67"/>
      <c r="JP75" s="67"/>
      <c r="JQ75" s="67"/>
      <c r="JR75" s="67"/>
      <c r="JS75" s="128"/>
      <c r="JT75" s="67"/>
      <c r="JU75" s="67"/>
      <c r="JV75" s="67"/>
      <c r="JW75" s="67"/>
      <c r="JX75" s="67"/>
      <c r="JY75" s="67"/>
      <c r="JZ75" s="67"/>
      <c r="KA75" s="67"/>
      <c r="KB75" s="67"/>
      <c r="KC75" s="67"/>
      <c r="KD75" s="67"/>
      <c r="KE75" s="67"/>
    </row>
    <row r="76" spans="1:291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  <c r="GG76" s="128"/>
      <c r="GH76" s="128"/>
      <c r="GI76" s="128"/>
      <c r="GJ76" s="128"/>
      <c r="GK76" s="128"/>
      <c r="GL76" s="128"/>
      <c r="GM76" s="128"/>
      <c r="GN76" s="128"/>
      <c r="GO76" s="128"/>
      <c r="GP76" s="128"/>
      <c r="GQ76" s="128"/>
      <c r="GR76" s="128"/>
      <c r="GS76" s="128"/>
      <c r="GT76" s="128"/>
      <c r="GU76" s="128"/>
      <c r="GV76" s="128"/>
      <c r="GW76" s="128"/>
      <c r="GX76" s="128"/>
      <c r="GY76" s="128"/>
      <c r="GZ76" s="128"/>
      <c r="HA76" s="128"/>
      <c r="HB76" s="128"/>
      <c r="HC76" s="128"/>
      <c r="HD76" s="128"/>
      <c r="HE76" s="128"/>
      <c r="HF76" s="128"/>
      <c r="HG76" s="128"/>
      <c r="HH76" s="128"/>
      <c r="HI76" s="128"/>
      <c r="HJ76" s="128"/>
      <c r="HK76" s="128"/>
      <c r="HL76" s="128"/>
      <c r="HM76" s="128"/>
      <c r="HN76" s="128"/>
      <c r="HO76" s="128"/>
      <c r="HP76" s="128"/>
      <c r="HQ76" s="128"/>
      <c r="HR76" s="128"/>
      <c r="HS76" s="128"/>
      <c r="HT76" s="128"/>
      <c r="HU76" s="128"/>
      <c r="HV76" s="128"/>
      <c r="HW76" s="128"/>
      <c r="HX76" s="128"/>
      <c r="HY76" s="128"/>
      <c r="HZ76" s="128"/>
      <c r="IA76" s="128"/>
      <c r="IB76" s="128"/>
      <c r="IC76" s="128"/>
      <c r="ID76" s="128"/>
      <c r="IE76" s="128"/>
      <c r="IF76" s="128"/>
      <c r="IG76" s="128"/>
      <c r="IH76" s="128"/>
      <c r="II76" s="128"/>
      <c r="IJ76" s="128"/>
      <c r="IK76" s="128"/>
      <c r="IL76" s="128"/>
      <c r="IM76" s="128"/>
      <c r="IN76" s="128"/>
      <c r="IO76" s="128"/>
      <c r="IP76" s="128"/>
      <c r="IQ76" s="128"/>
      <c r="IR76" s="128"/>
      <c r="IS76" s="128"/>
      <c r="IT76" s="128"/>
      <c r="IU76" s="128"/>
      <c r="IV76" s="128"/>
      <c r="IW76" s="128"/>
      <c r="IX76" s="128"/>
      <c r="IY76" s="128"/>
      <c r="IZ76" s="128"/>
      <c r="JA76" s="128"/>
      <c r="JB76" s="128"/>
      <c r="JC76" s="128"/>
      <c r="JD76" s="128"/>
      <c r="JE76" s="128"/>
      <c r="JF76" s="67"/>
      <c r="JG76" s="67"/>
      <c r="JH76" s="67"/>
      <c r="JI76" s="67"/>
      <c r="JJ76" s="67"/>
      <c r="JK76" s="67"/>
      <c r="JL76" s="67"/>
      <c r="JM76" s="67"/>
      <c r="JN76" s="67"/>
      <c r="JO76" s="67"/>
      <c r="JP76" s="67"/>
      <c r="JQ76" s="67"/>
      <c r="JR76" s="67"/>
      <c r="JS76" s="128"/>
      <c r="JT76" s="67"/>
      <c r="JU76" s="67"/>
      <c r="JV76" s="67"/>
      <c r="JW76" s="67"/>
      <c r="JX76" s="67"/>
      <c r="JY76" s="67"/>
      <c r="JZ76" s="67"/>
      <c r="KA76" s="67"/>
      <c r="KB76" s="67"/>
      <c r="KC76" s="67"/>
      <c r="KD76" s="67"/>
      <c r="KE76" s="67"/>
    </row>
    <row r="77" spans="1:291" ht="14.45" hidden="1" customHeight="1">
      <c r="A77" s="128"/>
      <c r="B77" s="128"/>
      <c r="C77" s="128" t="s">
        <v>88</v>
      </c>
      <c r="D77" s="128" t="s">
        <v>89</v>
      </c>
      <c r="E77" s="128"/>
      <c r="F77" s="128" t="s">
        <v>52</v>
      </c>
      <c r="G77" s="128" t="s">
        <v>28</v>
      </c>
      <c r="H77" s="128" t="s">
        <v>65</v>
      </c>
      <c r="I77" s="128" t="s">
        <v>90</v>
      </c>
      <c r="J77" s="128" t="s">
        <v>91</v>
      </c>
      <c r="K77" s="307"/>
      <c r="L77" s="307"/>
      <c r="M77" s="307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28"/>
      <c r="GL77" s="128"/>
      <c r="GM77" s="128"/>
      <c r="GN77" s="128"/>
      <c r="GO77" s="128"/>
      <c r="GP77" s="128"/>
      <c r="GQ77" s="128"/>
      <c r="GR77" s="128"/>
      <c r="GS77" s="128"/>
      <c r="GT77" s="128"/>
      <c r="GU77" s="128"/>
      <c r="GV77" s="128"/>
      <c r="GW77" s="128"/>
      <c r="GX77" s="128"/>
      <c r="GY77" s="128"/>
      <c r="GZ77" s="128"/>
      <c r="HA77" s="128"/>
      <c r="HB77" s="128"/>
      <c r="HC77" s="128"/>
      <c r="HD77" s="128"/>
      <c r="HE77" s="128"/>
      <c r="HF77" s="128"/>
      <c r="HG77" s="128"/>
      <c r="HH77" s="128"/>
      <c r="HI77" s="128"/>
      <c r="HJ77" s="128"/>
      <c r="HK77" s="128"/>
      <c r="HL77" s="128"/>
      <c r="HM77" s="128"/>
      <c r="HN77" s="128"/>
      <c r="HO77" s="128"/>
      <c r="HP77" s="128"/>
      <c r="HQ77" s="128"/>
      <c r="HR77" s="128"/>
      <c r="HS77" s="128"/>
      <c r="HT77" s="128"/>
      <c r="HU77" s="128"/>
      <c r="HV77" s="128"/>
      <c r="HW77" s="128"/>
      <c r="HX77" s="128"/>
      <c r="HY77" s="128"/>
      <c r="HZ77" s="128"/>
      <c r="IA77" s="128"/>
      <c r="IB77" s="128"/>
      <c r="IC77" s="128"/>
      <c r="ID77" s="128"/>
      <c r="IE77" s="128"/>
      <c r="IF77" s="128"/>
      <c r="IG77" s="128"/>
      <c r="IH77" s="128"/>
      <c r="II77" s="128"/>
      <c r="IJ77" s="128"/>
      <c r="IK77" s="128"/>
      <c r="IL77" s="128"/>
      <c r="IM77" s="128"/>
      <c r="IN77" s="128"/>
      <c r="IO77" s="128"/>
      <c r="IP77" s="128"/>
      <c r="IQ77" s="128"/>
      <c r="IR77" s="128"/>
      <c r="IS77" s="128"/>
      <c r="IT77" s="128"/>
      <c r="IU77" s="128"/>
      <c r="IV77" s="128"/>
      <c r="IW77" s="128"/>
      <c r="IX77" s="128"/>
      <c r="IY77" s="128"/>
      <c r="IZ77" s="128"/>
      <c r="JA77" s="128"/>
      <c r="JB77" s="128"/>
      <c r="JC77" s="128"/>
      <c r="JD77" s="128"/>
      <c r="JE77" s="128"/>
      <c r="JF77" s="67"/>
      <c r="JG77" s="67"/>
      <c r="JH77" s="67"/>
      <c r="JI77" s="67"/>
      <c r="JJ77" s="67"/>
      <c r="JK77" s="67"/>
      <c r="JL77" s="67"/>
      <c r="JM77" s="67"/>
      <c r="JN77" s="67"/>
      <c r="JO77" s="67"/>
      <c r="JP77" s="67"/>
      <c r="JQ77" s="67"/>
      <c r="JR77" s="67"/>
      <c r="JS77" s="128"/>
      <c r="JT77" s="67"/>
      <c r="JU77" s="67"/>
      <c r="JV77" s="67"/>
      <c r="JW77" s="67"/>
      <c r="JX77" s="67"/>
      <c r="JY77" s="67"/>
      <c r="JZ77" s="67"/>
      <c r="KA77" s="67"/>
      <c r="KB77" s="67"/>
      <c r="KC77" s="67"/>
      <c r="KD77" s="67"/>
      <c r="KE77" s="67"/>
    </row>
    <row r="78" spans="1:291" hidden="1">
      <c r="A78" s="128"/>
      <c r="B78" s="128"/>
      <c r="C78" s="128" t="s">
        <v>92</v>
      </c>
      <c r="D78" s="128" t="s">
        <v>93</v>
      </c>
      <c r="E78" s="128"/>
      <c r="F78" s="128" t="s">
        <v>94</v>
      </c>
      <c r="G78" s="128" t="s">
        <v>29</v>
      </c>
      <c r="H78" s="128" t="s">
        <v>95</v>
      </c>
      <c r="I78" s="128" t="s">
        <v>96</v>
      </c>
      <c r="J78" s="128" t="s">
        <v>97</v>
      </c>
      <c r="K78" s="307"/>
      <c r="L78" s="307"/>
      <c r="M78" s="307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  <c r="GG78" s="128"/>
      <c r="GH78" s="128"/>
      <c r="GI78" s="128"/>
      <c r="GJ78" s="128"/>
      <c r="GK78" s="128"/>
      <c r="GL78" s="128"/>
      <c r="GM78" s="128"/>
      <c r="GN78" s="128"/>
      <c r="GO78" s="128"/>
      <c r="GP78" s="128"/>
      <c r="GQ78" s="128"/>
      <c r="GR78" s="128"/>
      <c r="GS78" s="128"/>
      <c r="GT78" s="128"/>
      <c r="GU78" s="128"/>
      <c r="GV78" s="128"/>
      <c r="GW78" s="128"/>
      <c r="GX78" s="128"/>
      <c r="GY78" s="128"/>
      <c r="GZ78" s="128"/>
      <c r="HA78" s="128"/>
      <c r="HB78" s="128"/>
      <c r="HC78" s="128"/>
      <c r="HD78" s="128"/>
      <c r="HE78" s="128"/>
      <c r="HF78" s="128"/>
      <c r="HG78" s="128"/>
      <c r="HH78" s="128"/>
      <c r="HI78" s="128"/>
      <c r="HJ78" s="128"/>
      <c r="HK78" s="128"/>
      <c r="HL78" s="128"/>
      <c r="HM78" s="128"/>
      <c r="HN78" s="128"/>
      <c r="HO78" s="128"/>
      <c r="HP78" s="128"/>
      <c r="HQ78" s="128"/>
      <c r="HR78" s="128"/>
      <c r="HS78" s="128"/>
      <c r="HT78" s="128"/>
      <c r="HU78" s="128"/>
      <c r="HV78" s="128"/>
      <c r="HW78" s="128"/>
      <c r="HX78" s="128"/>
      <c r="HY78" s="128"/>
      <c r="HZ78" s="128"/>
      <c r="IA78" s="128"/>
      <c r="IB78" s="128"/>
      <c r="IC78" s="128"/>
      <c r="ID78" s="128"/>
      <c r="IE78" s="128"/>
      <c r="IF78" s="128"/>
      <c r="IG78" s="128"/>
      <c r="IH78" s="128"/>
      <c r="II78" s="128"/>
      <c r="IJ78" s="128"/>
      <c r="IK78" s="128"/>
      <c r="IL78" s="128"/>
      <c r="IM78" s="128"/>
      <c r="IN78" s="128"/>
      <c r="IO78" s="128"/>
      <c r="IP78" s="128"/>
      <c r="IQ78" s="128"/>
      <c r="IR78" s="128"/>
      <c r="IS78" s="128"/>
      <c r="IT78" s="128"/>
      <c r="IU78" s="128"/>
      <c r="IV78" s="128"/>
      <c r="IW78" s="128"/>
      <c r="IX78" s="128"/>
      <c r="IY78" s="128"/>
      <c r="IZ78" s="128"/>
      <c r="JA78" s="128"/>
      <c r="JB78" s="128"/>
      <c r="JC78" s="128"/>
      <c r="JD78" s="128"/>
      <c r="JE78" s="128"/>
      <c r="JF78" s="67"/>
      <c r="JG78" s="67"/>
      <c r="JH78" s="67"/>
      <c r="JI78" s="67"/>
      <c r="JJ78" s="67"/>
      <c r="JK78" s="67"/>
      <c r="JL78" s="67"/>
      <c r="JM78" s="67"/>
      <c r="JN78" s="67"/>
      <c r="JO78" s="67"/>
      <c r="JP78" s="67"/>
      <c r="JQ78" s="67"/>
      <c r="JR78" s="67"/>
      <c r="JS78" s="128"/>
      <c r="JT78" s="67"/>
      <c r="JU78" s="67"/>
      <c r="JV78" s="67"/>
      <c r="JW78" s="67"/>
      <c r="JX78" s="67"/>
      <c r="JY78" s="67"/>
      <c r="JZ78" s="67"/>
      <c r="KA78" s="67"/>
      <c r="KB78" s="67"/>
      <c r="KC78" s="67"/>
      <c r="KD78" s="67"/>
      <c r="KE78" s="67"/>
    </row>
    <row r="79" spans="1:291" hidden="1">
      <c r="A79" s="128"/>
      <c r="B79" s="128"/>
      <c r="C79" s="128" t="s">
        <v>98</v>
      </c>
      <c r="D79" s="128"/>
      <c r="E79" s="128"/>
      <c r="F79" s="128"/>
      <c r="G79" s="128" t="s">
        <v>30</v>
      </c>
      <c r="H79" s="128"/>
      <c r="I79" s="128" t="s">
        <v>99</v>
      </c>
      <c r="J79" s="128" t="s">
        <v>100</v>
      </c>
      <c r="K79" s="307"/>
      <c r="L79" s="307"/>
      <c r="M79" s="307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  <c r="GG79" s="128"/>
      <c r="GH79" s="128"/>
      <c r="GI79" s="128"/>
      <c r="GJ79" s="128"/>
      <c r="GK79" s="128"/>
      <c r="GL79" s="128"/>
      <c r="GM79" s="128"/>
      <c r="GN79" s="128"/>
      <c r="GO79" s="128"/>
      <c r="GP79" s="128"/>
      <c r="GQ79" s="128"/>
      <c r="GR79" s="128"/>
      <c r="GS79" s="128"/>
      <c r="GT79" s="128"/>
      <c r="GU79" s="128"/>
      <c r="GV79" s="128"/>
      <c r="GW79" s="128"/>
      <c r="GX79" s="128"/>
      <c r="GY79" s="128"/>
      <c r="GZ79" s="128"/>
      <c r="HA79" s="128"/>
      <c r="HB79" s="128"/>
      <c r="HC79" s="128"/>
      <c r="HD79" s="128"/>
      <c r="HE79" s="128"/>
      <c r="HF79" s="128"/>
      <c r="HG79" s="128"/>
      <c r="HH79" s="128"/>
      <c r="HI79" s="128"/>
      <c r="HJ79" s="128"/>
      <c r="HK79" s="128"/>
      <c r="HL79" s="128"/>
      <c r="HM79" s="128"/>
      <c r="HN79" s="128"/>
      <c r="HO79" s="128"/>
      <c r="HP79" s="128"/>
      <c r="HQ79" s="128"/>
      <c r="HR79" s="128"/>
      <c r="HS79" s="128"/>
      <c r="HT79" s="128"/>
      <c r="HU79" s="128"/>
      <c r="HV79" s="128"/>
      <c r="HW79" s="128"/>
      <c r="HX79" s="128"/>
      <c r="HY79" s="128"/>
      <c r="HZ79" s="128"/>
      <c r="IA79" s="128"/>
      <c r="IB79" s="128"/>
      <c r="IC79" s="128"/>
      <c r="ID79" s="128"/>
      <c r="IE79" s="128"/>
      <c r="IF79" s="128"/>
      <c r="IG79" s="128"/>
      <c r="IH79" s="128"/>
      <c r="II79" s="128"/>
      <c r="IJ79" s="128"/>
      <c r="IK79" s="128"/>
      <c r="IL79" s="128"/>
      <c r="IM79" s="128"/>
      <c r="IN79" s="128"/>
      <c r="IO79" s="128"/>
      <c r="IP79" s="128"/>
      <c r="IQ79" s="128"/>
      <c r="IR79" s="128"/>
      <c r="IS79" s="128"/>
      <c r="IT79" s="128"/>
      <c r="IU79" s="128"/>
      <c r="IV79" s="128"/>
      <c r="IW79" s="128"/>
      <c r="IX79" s="128"/>
      <c r="IY79" s="128"/>
      <c r="IZ79" s="128"/>
      <c r="JA79" s="128"/>
      <c r="JB79" s="128"/>
      <c r="JC79" s="128"/>
      <c r="JD79" s="128"/>
      <c r="JE79" s="128"/>
      <c r="JF79" s="67"/>
      <c r="JG79" s="67"/>
      <c r="JH79" s="67"/>
      <c r="JI79" s="67"/>
      <c r="JJ79" s="67"/>
      <c r="JK79" s="67"/>
      <c r="JL79" s="67"/>
      <c r="JM79" s="67"/>
      <c r="JN79" s="67"/>
      <c r="JO79" s="67"/>
      <c r="JP79" s="67"/>
      <c r="JQ79" s="67"/>
      <c r="JR79" s="67"/>
      <c r="JS79" s="128"/>
      <c r="JT79" s="67"/>
      <c r="JU79" s="67"/>
      <c r="JV79" s="67"/>
      <c r="JW79" s="67"/>
      <c r="JX79" s="67"/>
      <c r="JY79" s="67"/>
      <c r="JZ79" s="67"/>
      <c r="KA79" s="67"/>
      <c r="KB79" s="67"/>
      <c r="KC79" s="67"/>
      <c r="KD79" s="67"/>
      <c r="KE79" s="67"/>
    </row>
    <row r="80" spans="1:291" hidden="1">
      <c r="A80" s="128"/>
      <c r="B80" s="128"/>
      <c r="C80" s="128" t="s">
        <v>101</v>
      </c>
      <c r="D80" s="128" t="s">
        <v>102</v>
      </c>
      <c r="E80" s="128"/>
      <c r="F80" s="128" t="s">
        <v>103</v>
      </c>
      <c r="G80" s="128" t="s">
        <v>31</v>
      </c>
      <c r="H80" s="128" t="s">
        <v>47</v>
      </c>
      <c r="I80" s="128" t="s">
        <v>104</v>
      </c>
      <c r="J80" s="128" t="s">
        <v>105</v>
      </c>
      <c r="K80" s="307"/>
      <c r="L80" s="307"/>
      <c r="M80" s="307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  <c r="GG80" s="128"/>
      <c r="GH80" s="128"/>
      <c r="GI80" s="128"/>
      <c r="GJ80" s="128"/>
      <c r="GK80" s="128"/>
      <c r="GL80" s="128"/>
      <c r="GM80" s="128"/>
      <c r="GN80" s="128"/>
      <c r="GO80" s="128"/>
      <c r="GP80" s="128"/>
      <c r="GQ80" s="128"/>
      <c r="GR80" s="128"/>
      <c r="GS80" s="128"/>
      <c r="GT80" s="128"/>
      <c r="GU80" s="128"/>
      <c r="GV80" s="128"/>
      <c r="GW80" s="128"/>
      <c r="GX80" s="128"/>
      <c r="GY80" s="128"/>
      <c r="GZ80" s="128"/>
      <c r="HA80" s="128"/>
      <c r="HB80" s="128"/>
      <c r="HC80" s="128"/>
      <c r="HD80" s="128"/>
      <c r="HE80" s="128"/>
      <c r="HF80" s="128"/>
      <c r="HG80" s="128"/>
      <c r="HH80" s="128"/>
      <c r="HI80" s="128"/>
      <c r="HJ80" s="128"/>
      <c r="HK80" s="128"/>
      <c r="HL80" s="128"/>
      <c r="HM80" s="128"/>
      <c r="HN80" s="128"/>
      <c r="HO80" s="128"/>
      <c r="HP80" s="128"/>
      <c r="HQ80" s="128"/>
      <c r="HR80" s="128"/>
      <c r="HS80" s="128"/>
      <c r="HT80" s="128"/>
      <c r="HU80" s="128"/>
      <c r="HV80" s="128"/>
      <c r="HW80" s="128"/>
      <c r="HX80" s="128"/>
      <c r="HY80" s="128"/>
      <c r="HZ80" s="128"/>
      <c r="IA80" s="128"/>
      <c r="IB80" s="128"/>
      <c r="IC80" s="128"/>
      <c r="ID80" s="128"/>
      <c r="IE80" s="128"/>
      <c r="IF80" s="128"/>
      <c r="IG80" s="128"/>
      <c r="IH80" s="128"/>
      <c r="II80" s="128"/>
      <c r="IJ80" s="128"/>
      <c r="IK80" s="128"/>
      <c r="IL80" s="128"/>
      <c r="IM80" s="128"/>
      <c r="IN80" s="128"/>
      <c r="IO80" s="128"/>
      <c r="IP80" s="128"/>
      <c r="IQ80" s="128"/>
      <c r="IR80" s="128"/>
      <c r="IS80" s="128"/>
      <c r="IT80" s="128"/>
      <c r="IU80" s="128"/>
      <c r="IV80" s="128"/>
      <c r="IW80" s="128"/>
      <c r="IX80" s="128"/>
      <c r="IY80" s="128"/>
      <c r="IZ80" s="128"/>
      <c r="JA80" s="128"/>
      <c r="JB80" s="128"/>
      <c r="JC80" s="128"/>
      <c r="JD80" s="128"/>
      <c r="JE80" s="128"/>
      <c r="JF80" s="67"/>
      <c r="JG80" s="67"/>
      <c r="JH80" s="67"/>
      <c r="JI80" s="67"/>
      <c r="JJ80" s="67"/>
      <c r="JK80" s="67"/>
      <c r="JL80" s="67"/>
      <c r="JM80" s="67"/>
      <c r="JN80" s="67"/>
      <c r="JO80" s="67"/>
      <c r="JP80" s="67"/>
      <c r="JQ80" s="67"/>
      <c r="JR80" s="67"/>
      <c r="JS80" s="128"/>
      <c r="JT80" s="67"/>
      <c r="JU80" s="67"/>
      <c r="JV80" s="67"/>
      <c r="JW80" s="67"/>
      <c r="JX80" s="67"/>
      <c r="JY80" s="67"/>
      <c r="JZ80" s="67"/>
      <c r="KA80" s="67"/>
      <c r="KB80" s="67"/>
      <c r="KC80" s="67"/>
      <c r="KD80" s="67"/>
      <c r="KE80" s="67"/>
    </row>
    <row r="81" spans="1:291" hidden="1">
      <c r="A81" s="128"/>
      <c r="B81" s="128"/>
      <c r="C81" s="128"/>
      <c r="D81" s="128" t="s">
        <v>106</v>
      </c>
      <c r="E81" s="128"/>
      <c r="F81" s="128" t="s">
        <v>107</v>
      </c>
      <c r="G81" s="128"/>
      <c r="H81" s="128">
        <v>500</v>
      </c>
      <c r="I81" s="128" t="s">
        <v>108</v>
      </c>
      <c r="J81" s="128" t="s">
        <v>109</v>
      </c>
      <c r="K81" s="307"/>
      <c r="L81" s="307"/>
      <c r="M81" s="307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  <c r="GG81" s="128"/>
      <c r="GH81" s="128"/>
      <c r="GI81" s="128"/>
      <c r="GJ81" s="128"/>
      <c r="GK81" s="128"/>
      <c r="GL81" s="128"/>
      <c r="GM81" s="128"/>
      <c r="GN81" s="128"/>
      <c r="GO81" s="128"/>
      <c r="GP81" s="128"/>
      <c r="GQ81" s="128"/>
      <c r="GR81" s="128"/>
      <c r="GS81" s="128"/>
      <c r="GT81" s="128"/>
      <c r="GU81" s="128"/>
      <c r="GV81" s="128"/>
      <c r="GW81" s="128"/>
      <c r="GX81" s="128"/>
      <c r="GY81" s="128"/>
      <c r="GZ81" s="128"/>
      <c r="HA81" s="128"/>
      <c r="HB81" s="128"/>
      <c r="HC81" s="128"/>
      <c r="HD81" s="128"/>
      <c r="HE81" s="128"/>
      <c r="HF81" s="128"/>
      <c r="HG81" s="128"/>
      <c r="HH81" s="128"/>
      <c r="HI81" s="128"/>
      <c r="HJ81" s="128"/>
      <c r="HK81" s="128"/>
      <c r="HL81" s="128"/>
      <c r="HM81" s="128"/>
      <c r="HN81" s="128"/>
      <c r="HO81" s="128"/>
      <c r="HP81" s="128"/>
      <c r="HQ81" s="128"/>
      <c r="HR81" s="128"/>
      <c r="HS81" s="128"/>
      <c r="HT81" s="128"/>
      <c r="HU81" s="128"/>
      <c r="HV81" s="128"/>
      <c r="HW81" s="128"/>
      <c r="HX81" s="128"/>
      <c r="HY81" s="128"/>
      <c r="HZ81" s="128"/>
      <c r="IA81" s="128"/>
      <c r="IB81" s="128"/>
      <c r="IC81" s="128"/>
      <c r="ID81" s="128"/>
      <c r="IE81" s="128"/>
      <c r="IF81" s="128"/>
      <c r="IG81" s="128"/>
      <c r="IH81" s="128"/>
      <c r="II81" s="128"/>
      <c r="IJ81" s="128"/>
      <c r="IK81" s="128"/>
      <c r="IL81" s="128"/>
      <c r="IM81" s="128"/>
      <c r="IN81" s="128"/>
      <c r="IO81" s="128"/>
      <c r="IP81" s="128"/>
      <c r="IQ81" s="128"/>
      <c r="IR81" s="128"/>
      <c r="IS81" s="128"/>
      <c r="IT81" s="128"/>
      <c r="IU81" s="128"/>
      <c r="IV81" s="128"/>
      <c r="IW81" s="128"/>
      <c r="IX81" s="128"/>
      <c r="IY81" s="128"/>
      <c r="IZ81" s="128"/>
      <c r="JA81" s="128"/>
      <c r="JB81" s="128"/>
      <c r="JC81" s="128"/>
      <c r="JD81" s="128"/>
      <c r="JE81" s="128"/>
      <c r="JF81" s="67"/>
      <c r="JG81" s="67"/>
      <c r="JH81" s="67"/>
      <c r="JI81" s="67"/>
      <c r="JJ81" s="67"/>
      <c r="JK81" s="67"/>
      <c r="JL81" s="67"/>
      <c r="JM81" s="67"/>
      <c r="JN81" s="67"/>
      <c r="JO81" s="67"/>
      <c r="JP81" s="67"/>
      <c r="JQ81" s="67"/>
      <c r="JR81" s="67"/>
      <c r="JS81" s="128"/>
      <c r="JT81" s="67"/>
      <c r="JU81" s="67"/>
      <c r="JV81" s="67"/>
      <c r="JW81" s="67"/>
      <c r="JX81" s="67"/>
      <c r="JY81" s="67"/>
      <c r="JZ81" s="67"/>
      <c r="KA81" s="67"/>
      <c r="KB81" s="67"/>
      <c r="KC81" s="67"/>
      <c r="KD81" s="67"/>
      <c r="KE81" s="67"/>
    </row>
    <row r="82" spans="1:291" hidden="1">
      <c r="A82" s="128"/>
      <c r="B82" s="128"/>
      <c r="C82" s="128"/>
      <c r="D82" s="128"/>
      <c r="E82" s="128"/>
      <c r="F82" s="128"/>
      <c r="G82" s="128" t="s">
        <v>50</v>
      </c>
      <c r="H82" s="128">
        <v>1000</v>
      </c>
      <c r="I82" s="128"/>
      <c r="J82" s="128" t="s">
        <v>110</v>
      </c>
      <c r="K82" s="307"/>
      <c r="L82" s="307"/>
      <c r="M82" s="307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  <c r="HU82" s="128"/>
      <c r="HV82" s="128"/>
      <c r="HW82" s="128"/>
      <c r="HX82" s="128"/>
      <c r="HY82" s="128"/>
      <c r="HZ82" s="128"/>
      <c r="IA82" s="128"/>
      <c r="IB82" s="128"/>
      <c r="IC82" s="128"/>
      <c r="ID82" s="128"/>
      <c r="IE82" s="128"/>
      <c r="IF82" s="128"/>
      <c r="IG82" s="128"/>
      <c r="IH82" s="128"/>
      <c r="II82" s="128"/>
      <c r="IJ82" s="128"/>
      <c r="IK82" s="128"/>
      <c r="IL82" s="128"/>
      <c r="IM82" s="128"/>
      <c r="IN82" s="128"/>
      <c r="IO82" s="128"/>
      <c r="IP82" s="128"/>
      <c r="IQ82" s="128"/>
      <c r="IR82" s="128"/>
      <c r="IS82" s="128"/>
      <c r="IT82" s="128"/>
      <c r="IU82" s="128"/>
      <c r="IV82" s="128"/>
      <c r="IW82" s="128"/>
      <c r="IX82" s="128"/>
      <c r="IY82" s="128"/>
      <c r="IZ82" s="128"/>
      <c r="JA82" s="128"/>
      <c r="JB82" s="128"/>
      <c r="JC82" s="128"/>
      <c r="JD82" s="128"/>
      <c r="JE82" s="128"/>
      <c r="JF82" s="67"/>
      <c r="JG82" s="67"/>
      <c r="JH82" s="67"/>
      <c r="JI82" s="67"/>
      <c r="JJ82" s="67"/>
      <c r="JK82" s="67"/>
      <c r="JL82" s="67"/>
      <c r="JM82" s="67"/>
      <c r="JN82" s="67"/>
      <c r="JO82" s="67"/>
      <c r="JP82" s="67"/>
      <c r="JQ82" s="67"/>
      <c r="JR82" s="67"/>
      <c r="JS82" s="128"/>
      <c r="JT82" s="67"/>
      <c r="JU82" s="67"/>
      <c r="JV82" s="67"/>
      <c r="JW82" s="67"/>
      <c r="JX82" s="67"/>
      <c r="JY82" s="67"/>
      <c r="JZ82" s="67"/>
      <c r="KA82" s="67"/>
      <c r="KB82" s="67"/>
      <c r="KC82" s="67"/>
      <c r="KD82" s="67"/>
      <c r="KE82" s="67"/>
    </row>
    <row r="83" spans="1:291" hidden="1">
      <c r="A83" s="128"/>
      <c r="B83" s="128"/>
      <c r="C83" s="128"/>
      <c r="D83" s="128"/>
      <c r="E83" s="128"/>
      <c r="F83" s="128"/>
      <c r="G83" s="128" t="s">
        <v>111</v>
      </c>
      <c r="H83" s="128">
        <v>6000</v>
      </c>
      <c r="I83" s="128"/>
      <c r="J83" s="128" t="s">
        <v>112</v>
      </c>
      <c r="K83" s="307"/>
      <c r="L83" s="307"/>
      <c r="M83" s="307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  <c r="GP83" s="128"/>
      <c r="GQ83" s="128"/>
      <c r="GR83" s="128"/>
      <c r="GS83" s="128"/>
      <c r="GT83" s="128"/>
      <c r="GU83" s="128"/>
      <c r="GV83" s="128"/>
      <c r="GW83" s="128"/>
      <c r="GX83" s="128"/>
      <c r="GY83" s="128"/>
      <c r="GZ83" s="128"/>
      <c r="HA83" s="128"/>
      <c r="HB83" s="128"/>
      <c r="HC83" s="128"/>
      <c r="HD83" s="128"/>
      <c r="HE83" s="128"/>
      <c r="HF83" s="128"/>
      <c r="HG83" s="128"/>
      <c r="HH83" s="128"/>
      <c r="HI83" s="128"/>
      <c r="HJ83" s="128"/>
      <c r="HK83" s="128"/>
      <c r="HL83" s="128"/>
      <c r="HM83" s="128"/>
      <c r="HN83" s="128"/>
      <c r="HO83" s="128"/>
      <c r="HP83" s="128"/>
      <c r="HQ83" s="128"/>
      <c r="HR83" s="128"/>
      <c r="HS83" s="128"/>
      <c r="HT83" s="128"/>
      <c r="HU83" s="128"/>
      <c r="HV83" s="128"/>
      <c r="HW83" s="128"/>
      <c r="HX83" s="128"/>
      <c r="HY83" s="128"/>
      <c r="HZ83" s="128"/>
      <c r="IA83" s="128"/>
      <c r="IB83" s="128"/>
      <c r="IC83" s="128"/>
      <c r="ID83" s="128"/>
      <c r="IE83" s="128"/>
      <c r="IF83" s="128"/>
      <c r="IG83" s="128"/>
      <c r="IH83" s="128"/>
      <c r="II83" s="128"/>
      <c r="IJ83" s="128"/>
      <c r="IK83" s="128"/>
      <c r="IL83" s="128"/>
      <c r="IM83" s="128"/>
      <c r="IN83" s="128"/>
      <c r="IO83" s="128"/>
      <c r="IP83" s="128"/>
      <c r="IQ83" s="128"/>
      <c r="IR83" s="128"/>
      <c r="IS83" s="128"/>
      <c r="IT83" s="128"/>
      <c r="IU83" s="128"/>
      <c r="IV83" s="128"/>
      <c r="IW83" s="128"/>
      <c r="IX83" s="128"/>
      <c r="IY83" s="128"/>
      <c r="IZ83" s="128"/>
      <c r="JA83" s="128"/>
      <c r="JB83" s="128"/>
      <c r="JC83" s="128"/>
      <c r="JD83" s="128"/>
      <c r="JE83" s="128"/>
      <c r="JF83" s="67"/>
      <c r="JG83" s="67"/>
      <c r="JH83" s="67"/>
      <c r="JI83" s="67"/>
      <c r="JJ83" s="67"/>
      <c r="JK83" s="67"/>
      <c r="JL83" s="67"/>
      <c r="JM83" s="67"/>
      <c r="JN83" s="67"/>
      <c r="JO83" s="67"/>
      <c r="JP83" s="67"/>
      <c r="JQ83" s="67"/>
      <c r="JR83" s="67"/>
      <c r="JS83" s="128"/>
      <c r="JT83" s="67"/>
      <c r="JU83" s="67"/>
      <c r="JV83" s="67"/>
      <c r="JW83" s="67"/>
      <c r="JX83" s="67"/>
      <c r="JY83" s="67"/>
      <c r="JZ83" s="67"/>
      <c r="KA83" s="67"/>
      <c r="KB83" s="67"/>
      <c r="KC83" s="67"/>
      <c r="KD83" s="67"/>
      <c r="KE83" s="67"/>
    </row>
    <row r="84" spans="1:291" hidden="1">
      <c r="A84" s="128"/>
      <c r="B84" s="128"/>
      <c r="C84" s="128"/>
      <c r="D84" s="128"/>
      <c r="E84" s="128"/>
      <c r="F84" s="128"/>
      <c r="G84" s="128" t="s">
        <v>113</v>
      </c>
      <c r="H84" s="128">
        <v>10000</v>
      </c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28"/>
      <c r="GL84" s="128"/>
      <c r="GM84" s="128"/>
      <c r="GN84" s="128"/>
      <c r="GO84" s="128"/>
      <c r="GP84" s="128"/>
      <c r="GQ84" s="128"/>
      <c r="GR84" s="128"/>
      <c r="GS84" s="128"/>
      <c r="GT84" s="128"/>
      <c r="GU84" s="128"/>
      <c r="GV84" s="128"/>
      <c r="GW84" s="128"/>
      <c r="GX84" s="128"/>
      <c r="GY84" s="128"/>
      <c r="GZ84" s="128"/>
      <c r="HA84" s="128"/>
      <c r="HB84" s="128"/>
      <c r="HC84" s="128"/>
      <c r="HD84" s="128"/>
      <c r="HE84" s="128"/>
      <c r="HF84" s="128"/>
      <c r="HG84" s="128"/>
      <c r="HH84" s="128"/>
      <c r="HI84" s="128"/>
      <c r="HJ84" s="128"/>
      <c r="HK84" s="128"/>
      <c r="HL84" s="128"/>
      <c r="HM84" s="128"/>
      <c r="HN84" s="128"/>
      <c r="HO84" s="128"/>
      <c r="HP84" s="128"/>
      <c r="HQ84" s="128"/>
      <c r="HR84" s="128"/>
      <c r="HS84" s="128"/>
      <c r="HT84" s="128"/>
      <c r="HU84" s="128"/>
      <c r="HV84" s="128"/>
      <c r="HW84" s="128"/>
      <c r="HX84" s="128"/>
      <c r="HY84" s="128"/>
      <c r="HZ84" s="128"/>
      <c r="IA84" s="128"/>
      <c r="IB84" s="128"/>
      <c r="IC84" s="128"/>
      <c r="ID84" s="128"/>
      <c r="IE84" s="128"/>
      <c r="IF84" s="128"/>
      <c r="IG84" s="128"/>
      <c r="IH84" s="128"/>
      <c r="II84" s="128"/>
      <c r="IJ84" s="128"/>
      <c r="IK84" s="128"/>
      <c r="IL84" s="128"/>
      <c r="IM84" s="128"/>
      <c r="IN84" s="128"/>
      <c r="IO84" s="128"/>
      <c r="IP84" s="128"/>
      <c r="IQ84" s="128"/>
      <c r="IR84" s="128"/>
      <c r="IS84" s="128"/>
      <c r="IT84" s="128"/>
      <c r="IU84" s="128"/>
      <c r="IV84" s="128"/>
      <c r="IW84" s="128"/>
      <c r="IX84" s="128"/>
      <c r="IY84" s="128"/>
      <c r="IZ84" s="128"/>
      <c r="JA84" s="128"/>
      <c r="JB84" s="128"/>
      <c r="JC84" s="128"/>
      <c r="JD84" s="128"/>
      <c r="JE84" s="128"/>
      <c r="JF84" s="67"/>
      <c r="JG84" s="67"/>
      <c r="JH84" s="67"/>
      <c r="JI84" s="67"/>
      <c r="JJ84" s="67"/>
      <c r="JK84" s="67"/>
      <c r="JL84" s="67"/>
      <c r="JM84" s="67"/>
      <c r="JN84" s="67"/>
      <c r="JO84" s="67"/>
      <c r="JP84" s="67"/>
      <c r="JQ84" s="67"/>
      <c r="JR84" s="67"/>
      <c r="JS84" s="128"/>
      <c r="JT84" s="67"/>
      <c r="JU84" s="67"/>
      <c r="JV84" s="67"/>
      <c r="JW84" s="67"/>
      <c r="JX84" s="67"/>
      <c r="JY84" s="67"/>
      <c r="JZ84" s="67"/>
      <c r="KA84" s="67"/>
      <c r="KB84" s="67"/>
      <c r="KC84" s="67"/>
      <c r="KD84" s="67"/>
      <c r="KE84" s="67"/>
    </row>
    <row r="85" spans="1:291" hidden="1">
      <c r="A85" s="128"/>
      <c r="B85" s="128"/>
      <c r="C85" s="128"/>
      <c r="D85" s="128"/>
      <c r="E85" s="128"/>
      <c r="F85" s="128"/>
      <c r="G85" s="128"/>
      <c r="H85" s="128" t="s">
        <v>114</v>
      </c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  <c r="GG85" s="128"/>
      <c r="GH85" s="128"/>
      <c r="GI85" s="128"/>
      <c r="GJ85" s="128"/>
      <c r="GK85" s="128"/>
      <c r="GL85" s="128"/>
      <c r="GM85" s="128"/>
      <c r="GN85" s="128"/>
      <c r="GO85" s="128"/>
      <c r="GP85" s="128"/>
      <c r="GQ85" s="128"/>
      <c r="GR85" s="128"/>
      <c r="GS85" s="128"/>
      <c r="GT85" s="128"/>
      <c r="GU85" s="128"/>
      <c r="GV85" s="128"/>
      <c r="GW85" s="128"/>
      <c r="GX85" s="128"/>
      <c r="GY85" s="128"/>
      <c r="GZ85" s="128"/>
      <c r="HA85" s="128"/>
      <c r="HB85" s="128"/>
      <c r="HC85" s="128"/>
      <c r="HD85" s="128"/>
      <c r="HE85" s="128"/>
      <c r="HF85" s="128"/>
      <c r="HG85" s="128"/>
      <c r="HH85" s="128"/>
      <c r="HI85" s="128"/>
      <c r="HJ85" s="128"/>
      <c r="HK85" s="128"/>
      <c r="HL85" s="128"/>
      <c r="HM85" s="128"/>
      <c r="HN85" s="128"/>
      <c r="HO85" s="128"/>
      <c r="HP85" s="128"/>
      <c r="HQ85" s="128"/>
      <c r="HR85" s="128"/>
      <c r="HS85" s="128"/>
      <c r="HT85" s="128"/>
      <c r="HU85" s="128"/>
      <c r="HV85" s="128"/>
      <c r="HW85" s="128"/>
      <c r="HX85" s="128"/>
      <c r="HY85" s="128"/>
      <c r="HZ85" s="128"/>
      <c r="IA85" s="128"/>
      <c r="IB85" s="128"/>
      <c r="IC85" s="128"/>
      <c r="ID85" s="128"/>
      <c r="IE85" s="128"/>
      <c r="IF85" s="128"/>
      <c r="IG85" s="128"/>
      <c r="IH85" s="128"/>
      <c r="II85" s="128"/>
      <c r="IJ85" s="128"/>
      <c r="IK85" s="128"/>
      <c r="IL85" s="128"/>
      <c r="IM85" s="128"/>
      <c r="IN85" s="128"/>
      <c r="IO85" s="128"/>
      <c r="IP85" s="128"/>
      <c r="IQ85" s="128"/>
      <c r="IR85" s="128"/>
      <c r="IS85" s="128"/>
      <c r="IT85" s="128"/>
      <c r="IU85" s="128"/>
      <c r="IV85" s="128"/>
      <c r="IW85" s="128"/>
      <c r="IX85" s="128"/>
      <c r="IY85" s="128"/>
      <c r="IZ85" s="128"/>
      <c r="JA85" s="128"/>
      <c r="JB85" s="128"/>
      <c r="JC85" s="128"/>
      <c r="JD85" s="128"/>
      <c r="JE85" s="128"/>
      <c r="JF85" s="67"/>
      <c r="JG85" s="67"/>
      <c r="JH85" s="67"/>
      <c r="JI85" s="67"/>
      <c r="JJ85" s="67"/>
      <c r="JK85" s="67"/>
      <c r="JL85" s="67"/>
      <c r="JM85" s="67"/>
      <c r="JN85" s="67"/>
      <c r="JO85" s="67"/>
      <c r="JP85" s="67"/>
      <c r="JQ85" s="67"/>
      <c r="JR85" s="67"/>
      <c r="JS85" s="128"/>
      <c r="JT85" s="67"/>
      <c r="JU85" s="67"/>
      <c r="JV85" s="67"/>
      <c r="JW85" s="67"/>
      <c r="JX85" s="67"/>
      <c r="JY85" s="67"/>
      <c r="JZ85" s="67"/>
      <c r="KA85" s="67"/>
      <c r="KB85" s="67"/>
      <c r="KC85" s="67"/>
      <c r="KD85" s="67"/>
      <c r="KE85" s="67"/>
    </row>
    <row r="86" spans="1:291" hidden="1">
      <c r="A86" s="128"/>
      <c r="B86" s="128"/>
      <c r="C86" s="128"/>
      <c r="D86" s="128"/>
      <c r="E86" s="128"/>
      <c r="F86" s="128"/>
      <c r="G86" s="128"/>
      <c r="H86" s="128" t="s">
        <v>115</v>
      </c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  <c r="GG86" s="128"/>
      <c r="GH86" s="128"/>
      <c r="GI86" s="128"/>
      <c r="GJ86" s="128"/>
      <c r="GK86" s="128"/>
      <c r="GL86" s="128"/>
      <c r="GM86" s="128"/>
      <c r="GN86" s="128"/>
      <c r="GO86" s="128"/>
      <c r="GP86" s="128"/>
      <c r="GQ86" s="128"/>
      <c r="GR86" s="128"/>
      <c r="GS86" s="128"/>
      <c r="GT86" s="128"/>
      <c r="GU86" s="128"/>
      <c r="GV86" s="128"/>
      <c r="GW86" s="128"/>
      <c r="GX86" s="128"/>
      <c r="GY86" s="128"/>
      <c r="GZ86" s="128"/>
      <c r="HA86" s="128"/>
      <c r="HB86" s="128"/>
      <c r="HC86" s="128"/>
      <c r="HD86" s="128"/>
      <c r="HE86" s="128"/>
      <c r="HF86" s="128"/>
      <c r="HG86" s="128"/>
      <c r="HH86" s="128"/>
      <c r="HI86" s="128"/>
      <c r="HJ86" s="128"/>
      <c r="HK86" s="128"/>
      <c r="HL86" s="128"/>
      <c r="HM86" s="128"/>
      <c r="HN86" s="128"/>
      <c r="HO86" s="128"/>
      <c r="HP86" s="128"/>
      <c r="HQ86" s="128"/>
      <c r="HR86" s="128"/>
      <c r="HS86" s="128"/>
      <c r="HT86" s="128"/>
      <c r="HU86" s="128"/>
      <c r="HV86" s="128"/>
      <c r="HW86" s="128"/>
      <c r="HX86" s="128"/>
      <c r="HY86" s="128"/>
      <c r="HZ86" s="128"/>
      <c r="IA86" s="128"/>
      <c r="IB86" s="128"/>
      <c r="IC86" s="128"/>
      <c r="ID86" s="128"/>
      <c r="IE86" s="128"/>
      <c r="IF86" s="128"/>
      <c r="IG86" s="128"/>
      <c r="IH86" s="128"/>
      <c r="II86" s="128"/>
      <c r="IJ86" s="128"/>
      <c r="IK86" s="128"/>
      <c r="IL86" s="128"/>
      <c r="IM86" s="128"/>
      <c r="IN86" s="128"/>
      <c r="IO86" s="128"/>
      <c r="IP86" s="128"/>
      <c r="IQ86" s="128"/>
      <c r="IR86" s="128"/>
      <c r="IS86" s="128"/>
      <c r="IT86" s="128"/>
      <c r="IU86" s="128"/>
      <c r="IV86" s="128"/>
      <c r="IW86" s="128"/>
      <c r="IX86" s="128"/>
      <c r="IY86" s="128"/>
      <c r="IZ86" s="128"/>
      <c r="JA86" s="128"/>
      <c r="JB86" s="128"/>
      <c r="JC86" s="128"/>
      <c r="JD86" s="128"/>
      <c r="JE86" s="128"/>
      <c r="JF86" s="67"/>
      <c r="JG86" s="67"/>
      <c r="JH86" s="67"/>
      <c r="JI86" s="67"/>
      <c r="JJ86" s="67"/>
      <c r="JK86" s="67"/>
      <c r="JL86" s="67"/>
      <c r="JM86" s="67"/>
      <c r="JN86" s="67"/>
      <c r="JO86" s="67"/>
      <c r="JP86" s="67"/>
      <c r="JQ86" s="67"/>
      <c r="JR86" s="67"/>
      <c r="JS86" s="128"/>
      <c r="JT86" s="67"/>
      <c r="JU86" s="67"/>
      <c r="JV86" s="67"/>
      <c r="JW86" s="67"/>
      <c r="JX86" s="67"/>
      <c r="JY86" s="67"/>
      <c r="JZ86" s="67"/>
      <c r="KA86" s="67"/>
      <c r="KB86" s="67"/>
      <c r="KC86" s="67"/>
      <c r="KD86" s="67"/>
      <c r="KE86" s="67"/>
    </row>
    <row r="87" spans="1:291" hidden="1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  <c r="GG87" s="128"/>
      <c r="GH87" s="128"/>
      <c r="GI87" s="128"/>
      <c r="GJ87" s="128"/>
      <c r="GK87" s="128"/>
      <c r="GL87" s="128"/>
      <c r="GM87" s="128"/>
      <c r="GN87" s="128"/>
      <c r="GO87" s="128"/>
      <c r="GP87" s="128"/>
      <c r="GQ87" s="128"/>
      <c r="GR87" s="128"/>
      <c r="GS87" s="128"/>
      <c r="GT87" s="128"/>
      <c r="GU87" s="128"/>
      <c r="GV87" s="128"/>
      <c r="GW87" s="128"/>
      <c r="GX87" s="128"/>
      <c r="GY87" s="128"/>
      <c r="GZ87" s="128"/>
      <c r="HA87" s="128"/>
      <c r="HB87" s="128"/>
      <c r="HC87" s="128"/>
      <c r="HD87" s="128"/>
      <c r="HE87" s="128"/>
      <c r="HF87" s="128"/>
      <c r="HG87" s="128"/>
      <c r="HH87" s="128"/>
      <c r="HI87" s="128"/>
      <c r="HJ87" s="128"/>
      <c r="HK87" s="128"/>
      <c r="HL87" s="128"/>
      <c r="HM87" s="128"/>
      <c r="HN87" s="128"/>
      <c r="HO87" s="128"/>
      <c r="HP87" s="128"/>
      <c r="HQ87" s="128"/>
      <c r="HR87" s="128"/>
      <c r="HS87" s="128"/>
      <c r="HT87" s="128"/>
      <c r="HU87" s="128"/>
      <c r="HV87" s="128"/>
      <c r="HW87" s="128"/>
      <c r="HX87" s="128"/>
      <c r="HY87" s="128"/>
      <c r="HZ87" s="128"/>
      <c r="IA87" s="128"/>
      <c r="IB87" s="128"/>
      <c r="IC87" s="128"/>
      <c r="ID87" s="128"/>
      <c r="IE87" s="128"/>
      <c r="IF87" s="128"/>
      <c r="IG87" s="128"/>
      <c r="IH87" s="128"/>
      <c r="II87" s="128"/>
      <c r="IJ87" s="128"/>
      <c r="IK87" s="128"/>
      <c r="IL87" s="128"/>
      <c r="IM87" s="128"/>
      <c r="IN87" s="128"/>
      <c r="IO87" s="128"/>
      <c r="IP87" s="128"/>
      <c r="IQ87" s="128"/>
      <c r="IR87" s="128"/>
      <c r="IS87" s="128"/>
      <c r="IT87" s="128"/>
      <c r="IU87" s="128"/>
      <c r="IV87" s="128"/>
      <c r="IW87" s="128"/>
      <c r="IX87" s="128"/>
      <c r="IY87" s="128"/>
      <c r="IZ87" s="128"/>
      <c r="JA87" s="128"/>
      <c r="JB87" s="128"/>
      <c r="JC87" s="128"/>
      <c r="JD87" s="128"/>
      <c r="JE87" s="128"/>
      <c r="JF87" s="67"/>
      <c r="JG87" s="67"/>
      <c r="JH87" s="67"/>
      <c r="JI87" s="67"/>
      <c r="JJ87" s="67"/>
      <c r="JK87" s="67"/>
      <c r="JL87" s="67"/>
      <c r="JM87" s="67"/>
      <c r="JN87" s="67"/>
      <c r="JO87" s="67"/>
      <c r="JP87" s="67"/>
      <c r="JQ87" s="67"/>
      <c r="JR87" s="67"/>
      <c r="JS87" s="128"/>
      <c r="JT87" s="67"/>
      <c r="JU87" s="67"/>
      <c r="JV87" s="67"/>
      <c r="JW87" s="67"/>
      <c r="JX87" s="67"/>
      <c r="JY87" s="67"/>
      <c r="JZ87" s="67"/>
      <c r="KA87" s="67"/>
      <c r="KB87" s="67"/>
      <c r="KC87" s="67"/>
      <c r="KD87" s="67"/>
      <c r="KE87" s="67"/>
    </row>
    <row r="88" spans="1:291" hidden="1">
      <c r="A88" s="128"/>
      <c r="B88" s="128"/>
      <c r="C88" s="128"/>
      <c r="D88" s="128" t="s">
        <v>116</v>
      </c>
      <c r="E88" s="128" t="s">
        <v>117</v>
      </c>
      <c r="F88" s="128" t="s">
        <v>118</v>
      </c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  <c r="GG88" s="128"/>
      <c r="GH88" s="128"/>
      <c r="GI88" s="128"/>
      <c r="GJ88" s="128"/>
      <c r="GK88" s="128"/>
      <c r="GL88" s="128"/>
      <c r="GM88" s="128"/>
      <c r="GN88" s="128"/>
      <c r="GO88" s="128"/>
      <c r="GP88" s="128"/>
      <c r="GQ88" s="128"/>
      <c r="GR88" s="128"/>
      <c r="GS88" s="128"/>
      <c r="GT88" s="128"/>
      <c r="GU88" s="128"/>
      <c r="GV88" s="128"/>
      <c r="GW88" s="128"/>
      <c r="GX88" s="128"/>
      <c r="GY88" s="128"/>
      <c r="GZ88" s="128"/>
      <c r="HA88" s="128"/>
      <c r="HB88" s="128"/>
      <c r="HC88" s="128"/>
      <c r="HD88" s="128"/>
      <c r="HE88" s="128"/>
      <c r="HF88" s="128"/>
      <c r="HG88" s="128"/>
      <c r="HH88" s="128"/>
      <c r="HI88" s="128"/>
      <c r="HJ88" s="128"/>
      <c r="HK88" s="128"/>
      <c r="HL88" s="128"/>
      <c r="HM88" s="128"/>
      <c r="HN88" s="128"/>
      <c r="HO88" s="128"/>
      <c r="HP88" s="128"/>
      <c r="HQ88" s="128"/>
      <c r="HR88" s="128"/>
      <c r="HS88" s="128"/>
      <c r="HT88" s="128"/>
      <c r="HU88" s="128"/>
      <c r="HV88" s="128"/>
      <c r="HW88" s="128"/>
      <c r="HX88" s="128"/>
      <c r="HY88" s="128"/>
      <c r="HZ88" s="128"/>
      <c r="IA88" s="128"/>
      <c r="IB88" s="128"/>
      <c r="IC88" s="128"/>
      <c r="ID88" s="128"/>
      <c r="IE88" s="128"/>
      <c r="IF88" s="128"/>
      <c r="IG88" s="128"/>
      <c r="IH88" s="128"/>
      <c r="II88" s="128"/>
      <c r="IJ88" s="128"/>
      <c r="IK88" s="128"/>
      <c r="IL88" s="128"/>
      <c r="IM88" s="128"/>
      <c r="IN88" s="128"/>
      <c r="IO88" s="128"/>
      <c r="IP88" s="128"/>
      <c r="IQ88" s="128"/>
      <c r="IR88" s="128"/>
      <c r="IS88" s="128"/>
      <c r="IT88" s="128"/>
      <c r="IU88" s="128"/>
      <c r="IV88" s="128"/>
      <c r="IW88" s="128"/>
      <c r="IX88" s="128"/>
      <c r="IY88" s="128"/>
      <c r="IZ88" s="128"/>
      <c r="JA88" s="128"/>
      <c r="JB88" s="128"/>
      <c r="JC88" s="128"/>
      <c r="JD88" s="128"/>
      <c r="JE88" s="128"/>
      <c r="JF88" s="67"/>
      <c r="JG88" s="67"/>
      <c r="JH88" s="67"/>
      <c r="JI88" s="67"/>
      <c r="JJ88" s="67"/>
      <c r="JK88" s="67"/>
      <c r="JL88" s="67"/>
      <c r="JM88" s="67"/>
      <c r="JN88" s="67"/>
      <c r="JO88" s="67"/>
      <c r="JP88" s="67"/>
      <c r="JQ88" s="67"/>
      <c r="JR88" s="67"/>
      <c r="JS88" s="128"/>
      <c r="JT88" s="67"/>
      <c r="JU88" s="67"/>
      <c r="JV88" s="67"/>
      <c r="JW88" s="67"/>
      <c r="JX88" s="67"/>
      <c r="JY88" s="67"/>
      <c r="JZ88" s="67"/>
      <c r="KA88" s="67"/>
      <c r="KB88" s="67"/>
      <c r="KC88" s="67"/>
      <c r="KD88" s="67"/>
      <c r="KE88" s="67"/>
    </row>
    <row r="89" spans="1:291" hidden="1">
      <c r="A89" s="128"/>
      <c r="B89" s="128"/>
      <c r="C89" s="175" t="s">
        <v>36</v>
      </c>
      <c r="D89" s="174" t="s">
        <v>119</v>
      </c>
      <c r="E89" s="174" t="s">
        <v>120</v>
      </c>
      <c r="F89" s="174">
        <v>0</v>
      </c>
      <c r="G89" s="128" t="s">
        <v>47</v>
      </c>
      <c r="H89" s="128" t="s">
        <v>121</v>
      </c>
      <c r="I89" s="128" t="s">
        <v>42</v>
      </c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  <c r="GG89" s="128"/>
      <c r="GH89" s="128"/>
      <c r="GI89" s="128"/>
      <c r="GJ89" s="128"/>
      <c r="GK89" s="128"/>
      <c r="GL89" s="128"/>
      <c r="GM89" s="128"/>
      <c r="GN89" s="128"/>
      <c r="GO89" s="128"/>
      <c r="GP89" s="128"/>
      <c r="GQ89" s="128"/>
      <c r="GR89" s="128"/>
      <c r="GS89" s="128"/>
      <c r="GT89" s="128"/>
      <c r="GU89" s="128"/>
      <c r="GV89" s="128"/>
      <c r="GW89" s="128"/>
      <c r="GX89" s="128"/>
      <c r="GY89" s="128"/>
      <c r="GZ89" s="128"/>
      <c r="HA89" s="128"/>
      <c r="HB89" s="128"/>
      <c r="HC89" s="128"/>
      <c r="HD89" s="128"/>
      <c r="HE89" s="128"/>
      <c r="HF89" s="128"/>
      <c r="HG89" s="128"/>
      <c r="HH89" s="128"/>
      <c r="HI89" s="128"/>
      <c r="HJ89" s="128"/>
      <c r="HK89" s="128"/>
      <c r="HL89" s="128"/>
      <c r="HM89" s="128"/>
      <c r="HN89" s="128"/>
      <c r="HO89" s="128"/>
      <c r="HP89" s="128"/>
      <c r="HQ89" s="128"/>
      <c r="HR89" s="128"/>
      <c r="HS89" s="128"/>
      <c r="HT89" s="128"/>
      <c r="HU89" s="128"/>
      <c r="HV89" s="128"/>
      <c r="HW89" s="128"/>
      <c r="HX89" s="128"/>
      <c r="HY89" s="128"/>
      <c r="HZ89" s="128"/>
      <c r="IA89" s="128"/>
      <c r="IB89" s="128"/>
      <c r="IC89" s="128"/>
      <c r="ID89" s="128"/>
      <c r="IE89" s="128"/>
      <c r="IF89" s="128"/>
      <c r="IG89" s="128"/>
      <c r="IH89" s="128"/>
      <c r="II89" s="128"/>
      <c r="IJ89" s="128"/>
      <c r="IK89" s="128"/>
      <c r="IL89" s="128"/>
      <c r="IM89" s="128"/>
      <c r="IN89" s="128"/>
      <c r="IO89" s="128"/>
      <c r="IP89" s="128"/>
      <c r="IQ89" s="128"/>
      <c r="IR89" s="128"/>
      <c r="IS89" s="128"/>
      <c r="IT89" s="128"/>
      <c r="IU89" s="128"/>
      <c r="IV89" s="128"/>
      <c r="IW89" s="128"/>
      <c r="IX89" s="128"/>
      <c r="IY89" s="128"/>
      <c r="IZ89" s="128"/>
      <c r="JA89" s="128"/>
      <c r="JB89" s="128"/>
      <c r="JC89" s="128"/>
      <c r="JD89" s="128"/>
      <c r="JE89" s="128"/>
      <c r="JF89" s="67"/>
      <c r="JG89" s="67"/>
      <c r="JH89" s="67"/>
      <c r="JI89" s="67"/>
      <c r="JJ89" s="67"/>
      <c r="JK89" s="67"/>
      <c r="JL89" s="67"/>
      <c r="JM89" s="67"/>
      <c r="JN89" s="67"/>
      <c r="JO89" s="67"/>
      <c r="JP89" s="67"/>
      <c r="JQ89" s="67"/>
      <c r="JR89" s="67"/>
      <c r="JS89" s="128"/>
      <c r="JT89" s="67"/>
      <c r="JU89" s="67"/>
      <c r="JV89" s="67"/>
      <c r="JW89" s="67"/>
      <c r="JX89" s="67"/>
      <c r="JY89" s="67"/>
      <c r="JZ89" s="67"/>
      <c r="KA89" s="67"/>
      <c r="KB89" s="67"/>
      <c r="KC89" s="67"/>
      <c r="KD89" s="67"/>
      <c r="KE89" s="67"/>
    </row>
    <row r="90" spans="1:291" hidden="1">
      <c r="A90" s="128"/>
      <c r="B90" s="128"/>
      <c r="C90" s="175" t="s">
        <v>122</v>
      </c>
      <c r="D90" s="174" t="s">
        <v>123</v>
      </c>
      <c r="E90" s="174" t="s">
        <v>124</v>
      </c>
      <c r="F90" s="174">
        <v>0</v>
      </c>
      <c r="G90" s="128">
        <v>16000</v>
      </c>
      <c r="H90" s="128" t="s">
        <v>125</v>
      </c>
      <c r="I90" s="128" t="s">
        <v>44</v>
      </c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128"/>
      <c r="GI90" s="128"/>
      <c r="GJ90" s="128"/>
      <c r="GK90" s="128"/>
      <c r="GL90" s="128"/>
      <c r="GM90" s="128"/>
      <c r="GN90" s="128"/>
      <c r="GO90" s="128"/>
      <c r="GP90" s="128"/>
      <c r="GQ90" s="128"/>
      <c r="GR90" s="128"/>
      <c r="GS90" s="128"/>
      <c r="GT90" s="128"/>
      <c r="GU90" s="128"/>
      <c r="GV90" s="128"/>
      <c r="GW90" s="128"/>
      <c r="GX90" s="128"/>
      <c r="GY90" s="128"/>
      <c r="GZ90" s="128"/>
      <c r="HA90" s="128"/>
      <c r="HB90" s="128"/>
      <c r="HC90" s="128"/>
      <c r="HD90" s="128"/>
      <c r="HE90" s="128"/>
      <c r="HF90" s="128"/>
      <c r="HG90" s="128"/>
      <c r="HH90" s="128"/>
      <c r="HI90" s="128"/>
      <c r="HJ90" s="128"/>
      <c r="HK90" s="128"/>
      <c r="HL90" s="128"/>
      <c r="HM90" s="128"/>
      <c r="HN90" s="128"/>
      <c r="HO90" s="128"/>
      <c r="HP90" s="128"/>
      <c r="HQ90" s="128"/>
      <c r="HR90" s="128"/>
      <c r="HS90" s="128"/>
      <c r="HT90" s="128"/>
      <c r="HU90" s="128"/>
      <c r="HV90" s="128"/>
      <c r="HW90" s="128"/>
      <c r="HX90" s="128"/>
      <c r="HY90" s="128"/>
      <c r="HZ90" s="128"/>
      <c r="IA90" s="128"/>
      <c r="IB90" s="128"/>
      <c r="IC90" s="128"/>
      <c r="ID90" s="128"/>
      <c r="IE90" s="128"/>
      <c r="IF90" s="128"/>
      <c r="IG90" s="128"/>
      <c r="IH90" s="128"/>
      <c r="II90" s="128"/>
      <c r="IJ90" s="128"/>
      <c r="IK90" s="128"/>
      <c r="IL90" s="128"/>
      <c r="IM90" s="128"/>
      <c r="IN90" s="128"/>
      <c r="IO90" s="128"/>
      <c r="IP90" s="128"/>
      <c r="IQ90" s="128"/>
      <c r="IR90" s="128"/>
      <c r="IS90" s="128"/>
      <c r="IT90" s="128"/>
      <c r="IU90" s="128"/>
      <c r="IV90" s="128"/>
      <c r="IW90" s="128"/>
      <c r="IX90" s="128"/>
      <c r="IY90" s="128"/>
      <c r="IZ90" s="128"/>
      <c r="JA90" s="128"/>
      <c r="JB90" s="128"/>
      <c r="JC90" s="128"/>
      <c r="JD90" s="128"/>
      <c r="JE90" s="128"/>
      <c r="JF90" s="67"/>
      <c r="JG90" s="67"/>
      <c r="JH90" s="67"/>
      <c r="JI90" s="67"/>
      <c r="JJ90" s="67"/>
      <c r="JK90" s="67"/>
      <c r="JL90" s="67"/>
      <c r="JM90" s="67"/>
      <c r="JN90" s="67"/>
      <c r="JO90" s="67"/>
      <c r="JP90" s="67"/>
      <c r="JQ90" s="67"/>
      <c r="JR90" s="67"/>
      <c r="JS90" s="128"/>
      <c r="JT90" s="67"/>
      <c r="JU90" s="67"/>
      <c r="JV90" s="67"/>
      <c r="JW90" s="67"/>
      <c r="JX90" s="67"/>
      <c r="JY90" s="67"/>
      <c r="JZ90" s="67"/>
      <c r="KA90" s="67"/>
      <c r="KB90" s="67"/>
      <c r="KC90" s="67"/>
      <c r="KD90" s="67"/>
      <c r="KE90" s="67"/>
    </row>
    <row r="91" spans="1:291" hidden="1">
      <c r="A91" s="128"/>
      <c r="B91" s="128"/>
      <c r="C91" s="175" t="s">
        <v>126</v>
      </c>
      <c r="D91" s="174" t="s">
        <v>127</v>
      </c>
      <c r="E91" s="174" t="s">
        <v>128</v>
      </c>
      <c r="F91" s="174">
        <v>0</v>
      </c>
      <c r="G91" s="128">
        <v>32000</v>
      </c>
      <c r="H91" s="128"/>
      <c r="I91" s="128" t="s">
        <v>43</v>
      </c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  <c r="GG91" s="128"/>
      <c r="GH91" s="128"/>
      <c r="GI91" s="128"/>
      <c r="GJ91" s="128"/>
      <c r="GK91" s="128"/>
      <c r="GL91" s="128"/>
      <c r="GM91" s="128"/>
      <c r="GN91" s="128"/>
      <c r="GO91" s="128"/>
      <c r="GP91" s="128"/>
      <c r="GQ91" s="128"/>
      <c r="GR91" s="128"/>
      <c r="GS91" s="128"/>
      <c r="GT91" s="128"/>
      <c r="GU91" s="128"/>
      <c r="GV91" s="128"/>
      <c r="GW91" s="128"/>
      <c r="GX91" s="128"/>
      <c r="GY91" s="128"/>
      <c r="GZ91" s="128"/>
      <c r="HA91" s="128"/>
      <c r="HB91" s="128"/>
      <c r="HC91" s="128"/>
      <c r="HD91" s="128"/>
      <c r="HE91" s="128"/>
      <c r="HF91" s="128"/>
      <c r="HG91" s="128"/>
      <c r="HH91" s="128"/>
      <c r="HI91" s="128"/>
      <c r="HJ91" s="128"/>
      <c r="HK91" s="128"/>
      <c r="HL91" s="128"/>
      <c r="HM91" s="128"/>
      <c r="HN91" s="128"/>
      <c r="HO91" s="128"/>
      <c r="HP91" s="128"/>
      <c r="HQ91" s="128"/>
      <c r="HR91" s="128"/>
      <c r="HS91" s="128"/>
      <c r="HT91" s="128"/>
      <c r="HU91" s="128"/>
      <c r="HV91" s="128"/>
      <c r="HW91" s="128"/>
      <c r="HX91" s="128"/>
      <c r="HY91" s="128"/>
      <c r="HZ91" s="128"/>
      <c r="IA91" s="128"/>
      <c r="IB91" s="128"/>
      <c r="IC91" s="128"/>
      <c r="ID91" s="128"/>
      <c r="IE91" s="128"/>
      <c r="IF91" s="128"/>
      <c r="IG91" s="128"/>
      <c r="IH91" s="128"/>
      <c r="II91" s="128"/>
      <c r="IJ91" s="128"/>
      <c r="IK91" s="128"/>
      <c r="IL91" s="128"/>
      <c r="IM91" s="128"/>
      <c r="IN91" s="128"/>
      <c r="IO91" s="128"/>
      <c r="IP91" s="128"/>
      <c r="IQ91" s="128"/>
      <c r="IR91" s="128"/>
      <c r="IS91" s="128"/>
      <c r="IT91" s="128"/>
      <c r="IU91" s="128"/>
      <c r="IV91" s="128"/>
      <c r="IW91" s="128"/>
      <c r="IX91" s="128"/>
      <c r="IY91" s="128"/>
      <c r="IZ91" s="128"/>
      <c r="JA91" s="128"/>
      <c r="JB91" s="128"/>
      <c r="JC91" s="128"/>
      <c r="JD91" s="128"/>
      <c r="JE91" s="128"/>
      <c r="JF91" s="67"/>
      <c r="JG91" s="67"/>
      <c r="JH91" s="67"/>
      <c r="JI91" s="67"/>
      <c r="JJ91" s="67"/>
      <c r="JK91" s="67"/>
      <c r="JL91" s="67"/>
      <c r="JM91" s="67"/>
      <c r="JN91" s="67"/>
      <c r="JO91" s="67"/>
      <c r="JP91" s="67"/>
      <c r="JQ91" s="67"/>
      <c r="JR91" s="67"/>
      <c r="JS91" s="128"/>
      <c r="JT91" s="67"/>
      <c r="JU91" s="67"/>
      <c r="JV91" s="67"/>
      <c r="JW91" s="67"/>
      <c r="JX91" s="67"/>
      <c r="JY91" s="67"/>
      <c r="JZ91" s="67"/>
      <c r="KA91" s="67"/>
      <c r="KB91" s="67"/>
      <c r="KC91" s="67"/>
      <c r="KD91" s="67"/>
      <c r="KE91" s="67"/>
    </row>
    <row r="92" spans="1:291" hidden="1">
      <c r="A92" s="128"/>
      <c r="B92" s="128"/>
      <c r="C92" s="175" t="s">
        <v>37</v>
      </c>
      <c r="D92" s="174" t="s">
        <v>119</v>
      </c>
      <c r="E92" s="174" t="s">
        <v>120</v>
      </c>
      <c r="F92" s="174" t="s">
        <v>129</v>
      </c>
      <c r="G92" s="128">
        <v>192000</v>
      </c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  <c r="GG92" s="128"/>
      <c r="GH92" s="128"/>
      <c r="GI92" s="128"/>
      <c r="GJ92" s="128"/>
      <c r="GK92" s="128"/>
      <c r="GL92" s="128"/>
      <c r="GM92" s="128"/>
      <c r="GN92" s="128"/>
      <c r="GO92" s="128"/>
      <c r="GP92" s="128"/>
      <c r="GQ92" s="128"/>
      <c r="GR92" s="128"/>
      <c r="GS92" s="128"/>
      <c r="GT92" s="128"/>
      <c r="GU92" s="128"/>
      <c r="GV92" s="128"/>
      <c r="GW92" s="128"/>
      <c r="GX92" s="128"/>
      <c r="GY92" s="128"/>
      <c r="GZ92" s="128"/>
      <c r="HA92" s="128"/>
      <c r="HB92" s="128"/>
      <c r="HC92" s="128"/>
      <c r="HD92" s="128"/>
      <c r="HE92" s="128"/>
      <c r="HF92" s="128"/>
      <c r="HG92" s="128"/>
      <c r="HH92" s="128"/>
      <c r="HI92" s="128"/>
      <c r="HJ92" s="128"/>
      <c r="HK92" s="128"/>
      <c r="HL92" s="128"/>
      <c r="HM92" s="128"/>
      <c r="HN92" s="128"/>
      <c r="HO92" s="128"/>
      <c r="HP92" s="128"/>
      <c r="HQ92" s="128"/>
      <c r="HR92" s="128"/>
      <c r="HS92" s="128"/>
      <c r="HT92" s="128"/>
      <c r="HU92" s="128"/>
      <c r="HV92" s="128"/>
      <c r="HW92" s="128"/>
      <c r="HX92" s="128"/>
      <c r="HY92" s="128"/>
      <c r="HZ92" s="128"/>
      <c r="IA92" s="128"/>
      <c r="IB92" s="128"/>
      <c r="IC92" s="128"/>
      <c r="ID92" s="128"/>
      <c r="IE92" s="128"/>
      <c r="IF92" s="128"/>
      <c r="IG92" s="128"/>
      <c r="IH92" s="128"/>
      <c r="II92" s="128"/>
      <c r="IJ92" s="128"/>
      <c r="IK92" s="128"/>
      <c r="IL92" s="128"/>
      <c r="IM92" s="128"/>
      <c r="IN92" s="128"/>
      <c r="IO92" s="128"/>
      <c r="IP92" s="128"/>
      <c r="IQ92" s="128"/>
      <c r="IR92" s="128"/>
      <c r="IS92" s="128"/>
      <c r="IT92" s="128"/>
      <c r="IU92" s="128"/>
      <c r="IV92" s="128"/>
      <c r="IW92" s="128"/>
      <c r="IX92" s="128"/>
      <c r="IY92" s="128"/>
      <c r="IZ92" s="128"/>
      <c r="JA92" s="128"/>
      <c r="JB92" s="128"/>
      <c r="JC92" s="128"/>
      <c r="JD92" s="128"/>
      <c r="JE92" s="128"/>
      <c r="JF92" s="67"/>
      <c r="JG92" s="67"/>
      <c r="JH92" s="67"/>
      <c r="JI92" s="67"/>
      <c r="JJ92" s="67"/>
      <c r="JK92" s="67"/>
      <c r="JL92" s="67"/>
      <c r="JM92" s="67"/>
      <c r="JN92" s="67"/>
      <c r="JO92" s="67"/>
      <c r="JP92" s="67"/>
      <c r="JQ92" s="67"/>
      <c r="JR92" s="67"/>
      <c r="JS92" s="128"/>
      <c r="JT92" s="67"/>
      <c r="JU92" s="67"/>
      <c r="JV92" s="67"/>
      <c r="JW92" s="67"/>
      <c r="JX92" s="67"/>
      <c r="JY92" s="67"/>
      <c r="JZ92" s="67"/>
      <c r="KA92" s="67"/>
      <c r="KB92" s="67"/>
      <c r="KC92" s="67"/>
      <c r="KD92" s="67"/>
      <c r="KE92" s="67"/>
    </row>
    <row r="93" spans="1:291" hidden="1">
      <c r="A93" s="128"/>
      <c r="B93" s="128"/>
      <c r="C93" s="175" t="s">
        <v>38</v>
      </c>
      <c r="D93" s="174" t="s">
        <v>123</v>
      </c>
      <c r="E93" s="174" t="s">
        <v>124</v>
      </c>
      <c r="F93" s="174" t="s">
        <v>130</v>
      </c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  <c r="GG93" s="128"/>
      <c r="GH93" s="128"/>
      <c r="GI93" s="128"/>
      <c r="GJ93" s="128"/>
      <c r="GK93" s="128"/>
      <c r="GL93" s="128"/>
      <c r="GM93" s="128"/>
      <c r="GN93" s="128"/>
      <c r="GO93" s="128"/>
      <c r="GP93" s="128"/>
      <c r="GQ93" s="128"/>
      <c r="GR93" s="128"/>
      <c r="GS93" s="128"/>
      <c r="GT93" s="128"/>
      <c r="GU93" s="128"/>
      <c r="GV93" s="128"/>
      <c r="GW93" s="128"/>
      <c r="GX93" s="128"/>
      <c r="GY93" s="128"/>
      <c r="GZ93" s="128"/>
      <c r="HA93" s="128"/>
      <c r="HB93" s="128"/>
      <c r="HC93" s="128"/>
      <c r="HD93" s="128"/>
      <c r="HE93" s="128"/>
      <c r="HF93" s="128"/>
      <c r="HG93" s="128"/>
      <c r="HH93" s="128"/>
      <c r="HI93" s="128"/>
      <c r="HJ93" s="128"/>
      <c r="HK93" s="128"/>
      <c r="HL93" s="128"/>
      <c r="HM93" s="128"/>
      <c r="HN93" s="128"/>
      <c r="HO93" s="128"/>
      <c r="HP93" s="128"/>
      <c r="HQ93" s="128"/>
      <c r="HR93" s="128"/>
      <c r="HS93" s="128"/>
      <c r="HT93" s="128"/>
      <c r="HU93" s="128"/>
      <c r="HV93" s="128"/>
      <c r="HW93" s="128"/>
      <c r="HX93" s="128"/>
      <c r="HY93" s="128"/>
      <c r="HZ93" s="128"/>
      <c r="IA93" s="128"/>
      <c r="IB93" s="128"/>
      <c r="IC93" s="128"/>
      <c r="ID93" s="128"/>
      <c r="IE93" s="128"/>
      <c r="IF93" s="128"/>
      <c r="IG93" s="128"/>
      <c r="IH93" s="128"/>
      <c r="II93" s="128"/>
      <c r="IJ93" s="128"/>
      <c r="IK93" s="128"/>
      <c r="IL93" s="128"/>
      <c r="IM93" s="128"/>
      <c r="IN93" s="128"/>
      <c r="IO93" s="128"/>
      <c r="IP93" s="128"/>
      <c r="IQ93" s="128"/>
      <c r="IR93" s="128"/>
      <c r="IS93" s="128"/>
      <c r="IT93" s="128"/>
      <c r="IU93" s="128"/>
      <c r="IV93" s="128"/>
      <c r="IW93" s="128"/>
      <c r="IX93" s="128"/>
      <c r="IY93" s="128"/>
      <c r="IZ93" s="128"/>
      <c r="JA93" s="128"/>
      <c r="JB93" s="128"/>
      <c r="JC93" s="128"/>
      <c r="JD93" s="128"/>
      <c r="JE93" s="128"/>
      <c r="JF93" s="67"/>
      <c r="JG93" s="67"/>
      <c r="JH93" s="67"/>
      <c r="JI93" s="67"/>
      <c r="JJ93" s="67"/>
      <c r="JK93" s="67"/>
      <c r="JL93" s="67"/>
      <c r="JM93" s="67"/>
      <c r="JN93" s="67"/>
      <c r="JO93" s="67"/>
      <c r="JP93" s="67"/>
      <c r="JQ93" s="67"/>
      <c r="JR93" s="67"/>
      <c r="JS93" s="128"/>
      <c r="JT93" s="67"/>
      <c r="JU93" s="67"/>
      <c r="JV93" s="67"/>
      <c r="JW93" s="67"/>
      <c r="JX93" s="67"/>
      <c r="JY93" s="67"/>
      <c r="JZ93" s="67"/>
      <c r="KA93" s="67"/>
      <c r="KB93" s="67"/>
      <c r="KC93" s="67"/>
      <c r="KD93" s="67"/>
      <c r="KE93" s="67"/>
    </row>
    <row r="94" spans="1:291" hidden="1">
      <c r="A94" s="128"/>
      <c r="B94" s="128"/>
      <c r="C94" s="175" t="s">
        <v>39</v>
      </c>
      <c r="D94" s="174" t="s">
        <v>127</v>
      </c>
      <c r="E94" s="174" t="s">
        <v>128</v>
      </c>
      <c r="F94" s="174" t="s">
        <v>131</v>
      </c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  <c r="GG94" s="128"/>
      <c r="GH94" s="128"/>
      <c r="GI94" s="128"/>
      <c r="GJ94" s="128"/>
      <c r="GK94" s="128"/>
      <c r="GL94" s="128"/>
      <c r="GM94" s="128"/>
      <c r="GN94" s="128"/>
      <c r="GO94" s="128"/>
      <c r="GP94" s="128"/>
      <c r="GQ94" s="128"/>
      <c r="GR94" s="128"/>
      <c r="GS94" s="128"/>
      <c r="GT94" s="128"/>
      <c r="GU94" s="128"/>
      <c r="GV94" s="128"/>
      <c r="GW94" s="128"/>
      <c r="GX94" s="128"/>
      <c r="GY94" s="128"/>
      <c r="GZ94" s="128"/>
      <c r="HA94" s="128"/>
      <c r="HB94" s="128"/>
      <c r="HC94" s="128"/>
      <c r="HD94" s="128"/>
      <c r="HE94" s="128"/>
      <c r="HF94" s="128"/>
      <c r="HG94" s="128"/>
      <c r="HH94" s="128"/>
      <c r="HI94" s="128"/>
      <c r="HJ94" s="128"/>
      <c r="HK94" s="128"/>
      <c r="HL94" s="128"/>
      <c r="HM94" s="128"/>
      <c r="HN94" s="128"/>
      <c r="HO94" s="128"/>
      <c r="HP94" s="128"/>
      <c r="HQ94" s="128"/>
      <c r="HR94" s="128"/>
      <c r="HS94" s="128"/>
      <c r="HT94" s="128"/>
      <c r="HU94" s="128"/>
      <c r="HV94" s="128"/>
      <c r="HW94" s="128"/>
      <c r="HX94" s="128"/>
      <c r="HY94" s="128"/>
      <c r="HZ94" s="128"/>
      <c r="IA94" s="128"/>
      <c r="IB94" s="128"/>
      <c r="IC94" s="128"/>
      <c r="ID94" s="128"/>
      <c r="IE94" s="128"/>
      <c r="IF94" s="128"/>
      <c r="IG94" s="128"/>
      <c r="IH94" s="128"/>
      <c r="II94" s="128"/>
      <c r="IJ94" s="128"/>
      <c r="IK94" s="128"/>
      <c r="IL94" s="128"/>
      <c r="IM94" s="128"/>
      <c r="IN94" s="128"/>
      <c r="IO94" s="128"/>
      <c r="IP94" s="128"/>
      <c r="IQ94" s="128"/>
      <c r="IR94" s="128"/>
      <c r="IS94" s="128"/>
      <c r="IT94" s="128"/>
      <c r="IU94" s="128"/>
      <c r="IV94" s="128"/>
      <c r="IW94" s="128"/>
      <c r="IX94" s="128"/>
      <c r="IY94" s="128"/>
      <c r="IZ94" s="128"/>
      <c r="JA94" s="128"/>
      <c r="JB94" s="128"/>
      <c r="JC94" s="128"/>
      <c r="JD94" s="128"/>
      <c r="JE94" s="128"/>
      <c r="JF94" s="67"/>
      <c r="JG94" s="67"/>
      <c r="JH94" s="67"/>
      <c r="JI94" s="67"/>
      <c r="JJ94" s="67"/>
      <c r="JK94" s="67"/>
      <c r="JL94" s="67"/>
      <c r="JM94" s="67"/>
      <c r="JN94" s="67"/>
      <c r="JO94" s="67"/>
      <c r="JP94" s="67"/>
      <c r="JQ94" s="67"/>
      <c r="JR94" s="67"/>
      <c r="JS94" s="128"/>
      <c r="JT94" s="67"/>
      <c r="JU94" s="67"/>
      <c r="JV94" s="67"/>
      <c r="JW94" s="67"/>
      <c r="JX94" s="67"/>
      <c r="JY94" s="67"/>
      <c r="JZ94" s="67"/>
      <c r="KA94" s="67"/>
      <c r="KB94" s="67"/>
      <c r="KC94" s="67"/>
      <c r="KD94" s="67"/>
      <c r="KE94" s="67"/>
    </row>
    <row r="95" spans="1:291" hidden="1">
      <c r="A95" s="128"/>
      <c r="B95" s="128"/>
      <c r="C95" s="175" t="s">
        <v>132</v>
      </c>
      <c r="D95" s="174" t="s">
        <v>119</v>
      </c>
      <c r="E95" s="174" t="s">
        <v>120</v>
      </c>
      <c r="F95" s="174" t="s">
        <v>133</v>
      </c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28"/>
      <c r="GL95" s="128"/>
      <c r="GM95" s="128"/>
      <c r="GN95" s="128"/>
      <c r="GO95" s="128"/>
      <c r="GP95" s="128"/>
      <c r="GQ95" s="128"/>
      <c r="GR95" s="128"/>
      <c r="GS95" s="128"/>
      <c r="GT95" s="128"/>
      <c r="GU95" s="128"/>
      <c r="GV95" s="128"/>
      <c r="GW95" s="128"/>
      <c r="GX95" s="128"/>
      <c r="GY95" s="128"/>
      <c r="GZ95" s="128"/>
      <c r="HA95" s="128"/>
      <c r="HB95" s="128"/>
      <c r="HC95" s="128"/>
      <c r="HD95" s="128"/>
      <c r="HE95" s="128"/>
      <c r="HF95" s="128"/>
      <c r="HG95" s="128"/>
      <c r="HH95" s="128"/>
      <c r="HI95" s="128"/>
      <c r="HJ95" s="128"/>
      <c r="HK95" s="128"/>
      <c r="HL95" s="128"/>
      <c r="HM95" s="128"/>
      <c r="HN95" s="128"/>
      <c r="HO95" s="128"/>
      <c r="HP95" s="128"/>
      <c r="HQ95" s="128"/>
      <c r="HR95" s="128"/>
      <c r="HS95" s="128"/>
      <c r="HT95" s="128"/>
      <c r="HU95" s="128"/>
      <c r="HV95" s="128"/>
      <c r="HW95" s="128"/>
      <c r="HX95" s="128"/>
      <c r="HY95" s="128"/>
      <c r="HZ95" s="128"/>
      <c r="IA95" s="128"/>
      <c r="IB95" s="128"/>
      <c r="IC95" s="128"/>
      <c r="ID95" s="128"/>
      <c r="IE95" s="128"/>
      <c r="IF95" s="128"/>
      <c r="IG95" s="128"/>
      <c r="IH95" s="128"/>
      <c r="II95" s="128"/>
      <c r="IJ95" s="128"/>
      <c r="IK95" s="128"/>
      <c r="IL95" s="128"/>
      <c r="IM95" s="128"/>
      <c r="IN95" s="128"/>
      <c r="IO95" s="128"/>
      <c r="IP95" s="128"/>
      <c r="IQ95" s="128"/>
      <c r="IR95" s="128"/>
      <c r="IS95" s="128"/>
      <c r="IT95" s="128"/>
      <c r="IU95" s="128"/>
      <c r="IV95" s="128"/>
      <c r="IW95" s="128"/>
      <c r="IX95" s="128"/>
      <c r="IY95" s="128"/>
      <c r="IZ95" s="128"/>
      <c r="JA95" s="128"/>
      <c r="JB95" s="128"/>
      <c r="JC95" s="128"/>
      <c r="JD95" s="128"/>
      <c r="JE95" s="128"/>
      <c r="JF95" s="67"/>
      <c r="JG95" s="67"/>
      <c r="JH95" s="67"/>
      <c r="JI95" s="67"/>
      <c r="JJ95" s="67"/>
      <c r="JK95" s="67"/>
      <c r="JL95" s="67"/>
      <c r="JM95" s="67"/>
      <c r="JN95" s="67"/>
      <c r="JO95" s="67"/>
      <c r="JP95" s="67"/>
      <c r="JQ95" s="67"/>
      <c r="JR95" s="67"/>
      <c r="JS95" s="128"/>
      <c r="JT95" s="67"/>
      <c r="JU95" s="67"/>
      <c r="JV95" s="67"/>
      <c r="JW95" s="67"/>
      <c r="JX95" s="67"/>
      <c r="JY95" s="67"/>
      <c r="JZ95" s="67"/>
      <c r="KA95" s="67"/>
      <c r="KB95" s="67"/>
      <c r="KC95" s="67"/>
      <c r="KD95" s="67"/>
      <c r="KE95" s="67"/>
    </row>
    <row r="96" spans="1:291" hidden="1">
      <c r="A96" s="128"/>
      <c r="B96" s="128"/>
      <c r="C96" s="175" t="s">
        <v>134</v>
      </c>
      <c r="D96" s="174" t="s">
        <v>123</v>
      </c>
      <c r="E96" s="174" t="s">
        <v>124</v>
      </c>
      <c r="F96" s="174" t="s">
        <v>135</v>
      </c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28"/>
      <c r="GL96" s="128"/>
      <c r="GM96" s="128"/>
      <c r="GN96" s="128"/>
      <c r="GO96" s="128"/>
      <c r="GP96" s="128"/>
      <c r="GQ96" s="128"/>
      <c r="GR96" s="128"/>
      <c r="GS96" s="128"/>
      <c r="GT96" s="128"/>
      <c r="GU96" s="128"/>
      <c r="GV96" s="128"/>
      <c r="GW96" s="128"/>
      <c r="GX96" s="128"/>
      <c r="GY96" s="128"/>
      <c r="GZ96" s="128"/>
      <c r="HA96" s="128"/>
      <c r="HB96" s="128"/>
      <c r="HC96" s="128"/>
      <c r="HD96" s="128"/>
      <c r="HE96" s="128"/>
      <c r="HF96" s="128"/>
      <c r="HG96" s="128"/>
      <c r="HH96" s="128"/>
      <c r="HI96" s="128"/>
      <c r="HJ96" s="128"/>
      <c r="HK96" s="128"/>
      <c r="HL96" s="128"/>
      <c r="HM96" s="128"/>
      <c r="HN96" s="128"/>
      <c r="HO96" s="128"/>
      <c r="HP96" s="128"/>
      <c r="HQ96" s="128"/>
      <c r="HR96" s="128"/>
      <c r="HS96" s="128"/>
      <c r="HT96" s="128"/>
      <c r="HU96" s="128"/>
      <c r="HV96" s="128"/>
      <c r="HW96" s="128"/>
      <c r="HX96" s="128"/>
      <c r="HY96" s="128"/>
      <c r="HZ96" s="128"/>
      <c r="IA96" s="128"/>
      <c r="IB96" s="128"/>
      <c r="IC96" s="128"/>
      <c r="ID96" s="128"/>
      <c r="IE96" s="128"/>
      <c r="IF96" s="128"/>
      <c r="IG96" s="128"/>
      <c r="IH96" s="128"/>
      <c r="II96" s="128"/>
      <c r="IJ96" s="128"/>
      <c r="IK96" s="128"/>
      <c r="IL96" s="128"/>
      <c r="IM96" s="128"/>
      <c r="IN96" s="128"/>
      <c r="IO96" s="128"/>
      <c r="IP96" s="128"/>
      <c r="IQ96" s="128"/>
      <c r="IR96" s="128"/>
      <c r="IS96" s="128"/>
      <c r="IT96" s="128"/>
      <c r="IU96" s="128"/>
      <c r="IV96" s="128"/>
      <c r="IW96" s="128"/>
      <c r="IX96" s="128"/>
      <c r="IY96" s="128"/>
      <c r="IZ96" s="128"/>
      <c r="JA96" s="128"/>
      <c r="JB96" s="128"/>
      <c r="JC96" s="128"/>
      <c r="JD96" s="128"/>
      <c r="JE96" s="128"/>
      <c r="JF96" s="67"/>
      <c r="JG96" s="67"/>
      <c r="JH96" s="67"/>
      <c r="JI96" s="67"/>
      <c r="JJ96" s="67"/>
      <c r="JK96" s="67"/>
      <c r="JL96" s="67"/>
      <c r="JM96" s="67"/>
      <c r="JN96" s="67"/>
      <c r="JO96" s="67"/>
      <c r="JP96" s="67"/>
      <c r="JQ96" s="67"/>
      <c r="JR96" s="67"/>
      <c r="JS96" s="128"/>
      <c r="JT96" s="67"/>
      <c r="JU96" s="67"/>
      <c r="JV96" s="67"/>
      <c r="JW96" s="67"/>
      <c r="JX96" s="67"/>
      <c r="JY96" s="67"/>
      <c r="JZ96" s="67"/>
      <c r="KA96" s="67"/>
      <c r="KB96" s="67"/>
      <c r="KC96" s="67"/>
      <c r="KD96" s="67"/>
      <c r="KE96" s="67"/>
    </row>
    <row r="97" spans="1:291" hidden="1">
      <c r="A97" s="128"/>
      <c r="B97" s="128"/>
      <c r="C97" s="175" t="s">
        <v>136</v>
      </c>
      <c r="D97" s="174" t="s">
        <v>127</v>
      </c>
      <c r="E97" s="174" t="s">
        <v>128</v>
      </c>
      <c r="F97" s="174" t="s">
        <v>137</v>
      </c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  <c r="GP97" s="128"/>
      <c r="GQ97" s="128"/>
      <c r="GR97" s="128"/>
      <c r="GS97" s="128"/>
      <c r="GT97" s="128"/>
      <c r="GU97" s="128"/>
      <c r="GV97" s="128"/>
      <c r="GW97" s="128"/>
      <c r="GX97" s="128"/>
      <c r="GY97" s="128"/>
      <c r="GZ97" s="128"/>
      <c r="HA97" s="128"/>
      <c r="HB97" s="128"/>
      <c r="HC97" s="128"/>
      <c r="HD97" s="128"/>
      <c r="HE97" s="128"/>
      <c r="HF97" s="128"/>
      <c r="HG97" s="128"/>
      <c r="HH97" s="128"/>
      <c r="HI97" s="128"/>
      <c r="HJ97" s="128"/>
      <c r="HK97" s="128"/>
      <c r="HL97" s="128"/>
      <c r="HM97" s="128"/>
      <c r="HN97" s="128"/>
      <c r="HO97" s="128"/>
      <c r="HP97" s="128"/>
      <c r="HQ97" s="128"/>
      <c r="HR97" s="128"/>
      <c r="HS97" s="128"/>
      <c r="HT97" s="128"/>
      <c r="HU97" s="128"/>
      <c r="HV97" s="128"/>
      <c r="HW97" s="128"/>
      <c r="HX97" s="128"/>
      <c r="HY97" s="128"/>
      <c r="HZ97" s="128"/>
      <c r="IA97" s="128"/>
      <c r="IB97" s="128"/>
      <c r="IC97" s="128"/>
      <c r="ID97" s="128"/>
      <c r="IE97" s="128"/>
      <c r="IF97" s="128"/>
      <c r="IG97" s="128"/>
      <c r="IH97" s="128"/>
      <c r="II97" s="128"/>
      <c r="IJ97" s="128"/>
      <c r="IK97" s="128"/>
      <c r="IL97" s="128"/>
      <c r="IM97" s="128"/>
      <c r="IN97" s="128"/>
      <c r="IO97" s="128"/>
      <c r="IP97" s="128"/>
      <c r="IQ97" s="128"/>
      <c r="IR97" s="128"/>
      <c r="IS97" s="128"/>
      <c r="IT97" s="128"/>
      <c r="IU97" s="128"/>
      <c r="IV97" s="128"/>
      <c r="IW97" s="128"/>
      <c r="IX97" s="128"/>
      <c r="IY97" s="128"/>
      <c r="IZ97" s="128"/>
      <c r="JA97" s="128"/>
      <c r="JB97" s="128"/>
      <c r="JC97" s="128"/>
      <c r="JD97" s="128"/>
      <c r="JE97" s="128"/>
      <c r="JF97" s="67"/>
      <c r="JG97" s="67"/>
      <c r="JH97" s="67"/>
      <c r="JI97" s="67"/>
      <c r="JJ97" s="67"/>
      <c r="JK97" s="67"/>
      <c r="JL97" s="67"/>
      <c r="JM97" s="67"/>
      <c r="JN97" s="67"/>
      <c r="JO97" s="67"/>
      <c r="JP97" s="67"/>
      <c r="JQ97" s="67"/>
      <c r="JR97" s="67"/>
      <c r="JS97" s="128"/>
      <c r="JT97" s="67"/>
      <c r="JU97" s="67"/>
      <c r="JV97" s="67"/>
      <c r="JW97" s="67"/>
      <c r="JX97" s="67"/>
      <c r="JY97" s="67"/>
      <c r="JZ97" s="67"/>
      <c r="KA97" s="67"/>
      <c r="KB97" s="67"/>
      <c r="KC97" s="67"/>
      <c r="KD97" s="67"/>
      <c r="KE97" s="67"/>
    </row>
    <row r="98" spans="1:291">
      <c r="A98" s="128"/>
      <c r="B98" s="128"/>
      <c r="C98" s="175"/>
      <c r="D98" s="174"/>
      <c r="E98" s="174"/>
      <c r="F98" s="174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  <c r="GG98" s="128"/>
      <c r="GH98" s="128"/>
      <c r="GI98" s="128"/>
      <c r="GJ98" s="128"/>
      <c r="GK98" s="128"/>
      <c r="GL98" s="128"/>
      <c r="GM98" s="128"/>
      <c r="GN98" s="128"/>
      <c r="GO98" s="128"/>
      <c r="GP98" s="128"/>
      <c r="GQ98" s="128"/>
      <c r="GR98" s="128"/>
      <c r="GS98" s="128"/>
      <c r="GT98" s="128"/>
      <c r="GU98" s="128"/>
      <c r="GV98" s="128"/>
      <c r="GW98" s="128"/>
      <c r="GX98" s="128"/>
      <c r="GY98" s="128"/>
      <c r="GZ98" s="128"/>
      <c r="HA98" s="128"/>
      <c r="HB98" s="128"/>
      <c r="HC98" s="128"/>
      <c r="HD98" s="128"/>
      <c r="HE98" s="128"/>
      <c r="HF98" s="128"/>
      <c r="HG98" s="128"/>
      <c r="HH98" s="128"/>
      <c r="HI98" s="128"/>
      <c r="HJ98" s="128"/>
      <c r="HK98" s="128"/>
      <c r="HL98" s="128"/>
      <c r="HM98" s="128"/>
      <c r="HN98" s="128"/>
      <c r="HO98" s="128"/>
      <c r="HP98" s="128"/>
      <c r="HQ98" s="128"/>
      <c r="HR98" s="128"/>
      <c r="HS98" s="128"/>
      <c r="HT98" s="128"/>
      <c r="HU98" s="128"/>
      <c r="HV98" s="128"/>
      <c r="HW98" s="128"/>
      <c r="HX98" s="128"/>
      <c r="HY98" s="128"/>
      <c r="HZ98" s="128"/>
      <c r="IA98" s="128"/>
      <c r="IB98" s="128"/>
      <c r="IC98" s="128"/>
      <c r="ID98" s="128"/>
      <c r="IE98" s="128"/>
      <c r="IF98" s="128"/>
      <c r="IG98" s="128"/>
      <c r="IH98" s="128"/>
      <c r="II98" s="128"/>
      <c r="IJ98" s="128"/>
      <c r="IK98" s="128"/>
      <c r="IL98" s="128"/>
      <c r="IM98" s="128"/>
      <c r="IN98" s="128"/>
      <c r="IO98" s="128"/>
      <c r="IP98" s="128"/>
      <c r="IQ98" s="128"/>
      <c r="IR98" s="128"/>
      <c r="IS98" s="128"/>
      <c r="IT98" s="128"/>
      <c r="IU98" s="128"/>
      <c r="IV98" s="128"/>
      <c r="IW98" s="128"/>
      <c r="IX98" s="128"/>
      <c r="IY98" s="128"/>
      <c r="IZ98" s="128"/>
      <c r="JA98" s="128"/>
      <c r="JB98" s="128"/>
      <c r="JC98" s="128"/>
      <c r="JD98" s="128"/>
      <c r="JE98" s="128"/>
      <c r="JF98" s="67"/>
      <c r="JG98" s="67"/>
      <c r="JH98" s="67"/>
      <c r="JI98" s="67"/>
      <c r="JJ98" s="67"/>
      <c r="JK98" s="67"/>
      <c r="JL98" s="67"/>
      <c r="JM98" s="67"/>
      <c r="JN98" s="67"/>
      <c r="JO98" s="67"/>
      <c r="JP98" s="67"/>
      <c r="JQ98" s="67"/>
      <c r="JR98" s="67"/>
      <c r="JS98" s="128"/>
      <c r="JT98" s="67"/>
      <c r="JU98" s="67"/>
      <c r="JV98" s="67"/>
      <c r="JW98" s="67"/>
      <c r="JX98" s="67"/>
      <c r="JY98" s="67"/>
      <c r="JZ98" s="67"/>
      <c r="KA98" s="67"/>
      <c r="KB98" s="67"/>
      <c r="KC98" s="67"/>
      <c r="KD98" s="67"/>
      <c r="KE98" s="67"/>
    </row>
    <row r="99" spans="1:291">
      <c r="A99" s="128"/>
      <c r="B99" s="128"/>
      <c r="C99" s="175"/>
      <c r="D99" s="174"/>
      <c r="E99" s="174"/>
      <c r="F99" s="174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  <c r="GG99" s="128"/>
      <c r="GH99" s="128"/>
      <c r="GI99" s="128"/>
      <c r="GJ99" s="128"/>
      <c r="GK99" s="128"/>
      <c r="GL99" s="128"/>
      <c r="GM99" s="128"/>
      <c r="GN99" s="128"/>
      <c r="GO99" s="128"/>
      <c r="GP99" s="128"/>
      <c r="GQ99" s="128"/>
      <c r="GR99" s="128"/>
      <c r="GS99" s="128"/>
      <c r="GT99" s="128"/>
      <c r="GU99" s="128"/>
      <c r="GV99" s="128"/>
      <c r="GW99" s="128"/>
      <c r="GX99" s="128"/>
      <c r="GY99" s="128"/>
      <c r="GZ99" s="128"/>
      <c r="HA99" s="128"/>
      <c r="HB99" s="128"/>
      <c r="HC99" s="128"/>
      <c r="HD99" s="128"/>
      <c r="HE99" s="128"/>
      <c r="HF99" s="128"/>
      <c r="HG99" s="128"/>
      <c r="HH99" s="128"/>
      <c r="HI99" s="128"/>
      <c r="HJ99" s="128"/>
      <c r="HK99" s="128"/>
      <c r="HL99" s="128"/>
      <c r="HM99" s="128"/>
      <c r="HN99" s="128"/>
      <c r="HO99" s="128"/>
      <c r="HP99" s="128"/>
      <c r="HQ99" s="128"/>
      <c r="HR99" s="128"/>
      <c r="HS99" s="128"/>
      <c r="HT99" s="128"/>
      <c r="HU99" s="128"/>
      <c r="HV99" s="128"/>
      <c r="HW99" s="128"/>
      <c r="HX99" s="128"/>
      <c r="HY99" s="128"/>
      <c r="HZ99" s="128"/>
      <c r="IA99" s="128"/>
      <c r="IB99" s="128"/>
      <c r="IC99" s="128"/>
      <c r="ID99" s="128"/>
      <c r="IE99" s="128"/>
      <c r="IF99" s="128"/>
      <c r="IG99" s="128"/>
      <c r="IH99" s="128"/>
      <c r="II99" s="128"/>
      <c r="IJ99" s="128"/>
      <c r="IK99" s="128"/>
      <c r="IL99" s="128"/>
      <c r="IM99" s="128"/>
      <c r="IN99" s="128"/>
      <c r="IO99" s="128"/>
      <c r="IP99" s="128"/>
      <c r="IQ99" s="128"/>
      <c r="IR99" s="128"/>
      <c r="IS99" s="128"/>
      <c r="IT99" s="128"/>
      <c r="IU99" s="128"/>
      <c r="IV99" s="128"/>
      <c r="IW99" s="128"/>
      <c r="IX99" s="128"/>
      <c r="IY99" s="128"/>
      <c r="IZ99" s="128"/>
      <c r="JA99" s="128"/>
      <c r="JB99" s="128"/>
      <c r="JC99" s="128"/>
      <c r="JD99" s="128"/>
      <c r="JE99" s="128"/>
      <c r="JF99" s="67"/>
      <c r="JG99" s="67"/>
      <c r="JH99" s="67"/>
      <c r="JI99" s="67"/>
      <c r="JJ99" s="67"/>
      <c r="JK99" s="67"/>
      <c r="JL99" s="67"/>
      <c r="JM99" s="67"/>
      <c r="JN99" s="67"/>
      <c r="JO99" s="67"/>
      <c r="JP99" s="67"/>
      <c r="JQ99" s="67"/>
      <c r="JR99" s="67"/>
      <c r="JS99" s="128"/>
      <c r="JT99" s="67"/>
      <c r="JU99" s="67"/>
      <c r="JV99" s="67"/>
      <c r="JW99" s="67"/>
      <c r="JX99" s="67"/>
      <c r="JY99" s="67"/>
      <c r="JZ99" s="67"/>
      <c r="KA99" s="67"/>
      <c r="KB99" s="67"/>
      <c r="KC99" s="67"/>
      <c r="KD99" s="67"/>
      <c r="KE99" s="67"/>
    </row>
    <row r="100" spans="1:291">
      <c r="A100" s="128"/>
      <c r="B100" s="128"/>
      <c r="C100" s="175"/>
      <c r="D100" s="174"/>
      <c r="E100" s="174"/>
      <c r="F100" s="174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  <c r="GG100" s="128"/>
      <c r="GH100" s="128"/>
      <c r="GI100" s="128"/>
      <c r="GJ100" s="128"/>
      <c r="GK100" s="128"/>
      <c r="GL100" s="128"/>
      <c r="GM100" s="128"/>
      <c r="GN100" s="128"/>
      <c r="GO100" s="128"/>
      <c r="GP100" s="128"/>
      <c r="GQ100" s="128"/>
      <c r="GR100" s="128"/>
      <c r="GS100" s="128"/>
      <c r="GT100" s="128"/>
      <c r="GU100" s="128"/>
      <c r="GV100" s="128"/>
      <c r="GW100" s="128"/>
      <c r="GX100" s="128"/>
      <c r="GY100" s="128"/>
      <c r="GZ100" s="128"/>
      <c r="HA100" s="128"/>
      <c r="HB100" s="128"/>
      <c r="HC100" s="128"/>
      <c r="HD100" s="128"/>
      <c r="HE100" s="128"/>
      <c r="HF100" s="128"/>
      <c r="HG100" s="128"/>
      <c r="HH100" s="128"/>
      <c r="HI100" s="128"/>
      <c r="HJ100" s="128"/>
      <c r="HK100" s="128"/>
      <c r="HL100" s="128"/>
      <c r="HM100" s="128"/>
      <c r="HN100" s="128"/>
      <c r="HO100" s="128"/>
      <c r="HP100" s="128"/>
      <c r="HQ100" s="128"/>
      <c r="HR100" s="128"/>
      <c r="HS100" s="128"/>
      <c r="HT100" s="128"/>
      <c r="HU100" s="128"/>
      <c r="HV100" s="128"/>
      <c r="HW100" s="128"/>
      <c r="HX100" s="128"/>
      <c r="HY100" s="128"/>
      <c r="HZ100" s="128"/>
      <c r="IA100" s="128"/>
      <c r="IB100" s="128"/>
      <c r="IC100" s="128"/>
      <c r="ID100" s="128"/>
      <c r="IE100" s="128"/>
      <c r="IF100" s="128"/>
      <c r="IG100" s="128"/>
      <c r="IH100" s="128"/>
      <c r="II100" s="128"/>
      <c r="IJ100" s="128"/>
      <c r="IK100" s="128"/>
      <c r="IL100" s="128"/>
      <c r="IM100" s="128"/>
      <c r="IN100" s="128"/>
      <c r="IO100" s="128"/>
      <c r="IP100" s="128"/>
      <c r="IQ100" s="128"/>
      <c r="IR100" s="128"/>
      <c r="IS100" s="128"/>
      <c r="IT100" s="128"/>
      <c r="IU100" s="128"/>
      <c r="IV100" s="128"/>
      <c r="IW100" s="128"/>
      <c r="IX100" s="128"/>
      <c r="IY100" s="128"/>
      <c r="IZ100" s="128"/>
      <c r="JA100" s="128"/>
      <c r="JB100" s="128"/>
      <c r="JC100" s="128"/>
      <c r="JD100" s="128"/>
      <c r="JE100" s="128"/>
      <c r="JF100" s="67"/>
      <c r="JG100" s="67"/>
      <c r="JH100" s="67"/>
      <c r="JI100" s="67"/>
      <c r="JJ100" s="67"/>
      <c r="JK100" s="67"/>
      <c r="JL100" s="67"/>
      <c r="JM100" s="67"/>
      <c r="JN100" s="67"/>
      <c r="JO100" s="67"/>
      <c r="JP100" s="67"/>
      <c r="JQ100" s="67"/>
      <c r="JR100" s="67"/>
      <c r="JS100" s="128"/>
      <c r="JT100" s="67"/>
      <c r="JU100" s="67"/>
      <c r="JV100" s="67"/>
      <c r="JW100" s="67"/>
      <c r="JX100" s="67"/>
      <c r="JY100" s="67"/>
      <c r="JZ100" s="67"/>
      <c r="KA100" s="67"/>
      <c r="KB100" s="67"/>
      <c r="KC100" s="67"/>
      <c r="KD100" s="67"/>
      <c r="KE100" s="67"/>
    </row>
    <row r="101" spans="1:291">
      <c r="A101" s="128"/>
      <c r="B101" s="128"/>
      <c r="C101" s="175"/>
      <c r="D101" s="174"/>
      <c r="E101" s="174"/>
      <c r="F101" s="174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  <c r="GG101" s="128"/>
      <c r="GH101" s="128"/>
      <c r="GI101" s="128"/>
      <c r="GJ101" s="128"/>
      <c r="GK101" s="128"/>
      <c r="GL101" s="128"/>
      <c r="GM101" s="128"/>
      <c r="GN101" s="128"/>
      <c r="GO101" s="128"/>
      <c r="GP101" s="128"/>
      <c r="GQ101" s="128"/>
      <c r="GR101" s="128"/>
      <c r="GS101" s="128"/>
      <c r="GT101" s="128"/>
      <c r="GU101" s="128"/>
      <c r="GV101" s="128"/>
      <c r="GW101" s="128"/>
      <c r="GX101" s="128"/>
      <c r="GY101" s="128"/>
      <c r="GZ101" s="128"/>
      <c r="HA101" s="128"/>
      <c r="HB101" s="128"/>
      <c r="HC101" s="128"/>
      <c r="HD101" s="128"/>
      <c r="HE101" s="128"/>
      <c r="HF101" s="128"/>
      <c r="HG101" s="128"/>
      <c r="HH101" s="128"/>
      <c r="HI101" s="128"/>
      <c r="HJ101" s="128"/>
      <c r="HK101" s="128"/>
      <c r="HL101" s="128"/>
      <c r="HM101" s="128"/>
      <c r="HN101" s="128"/>
      <c r="HO101" s="128"/>
      <c r="HP101" s="128"/>
      <c r="HQ101" s="128"/>
      <c r="HR101" s="128"/>
      <c r="HS101" s="128"/>
      <c r="HT101" s="128"/>
      <c r="HU101" s="128"/>
      <c r="HV101" s="128"/>
      <c r="HW101" s="128"/>
      <c r="HX101" s="128"/>
      <c r="HY101" s="128"/>
      <c r="HZ101" s="128"/>
      <c r="IA101" s="128"/>
      <c r="IB101" s="128"/>
      <c r="IC101" s="128"/>
      <c r="ID101" s="128"/>
      <c r="IE101" s="128"/>
      <c r="IF101" s="128"/>
      <c r="IG101" s="128"/>
      <c r="IH101" s="128"/>
      <c r="II101" s="128"/>
      <c r="IJ101" s="128"/>
      <c r="IK101" s="128"/>
      <c r="IL101" s="128"/>
      <c r="IM101" s="128"/>
      <c r="IN101" s="128"/>
      <c r="IO101" s="128"/>
      <c r="IP101" s="128"/>
      <c r="IQ101" s="128"/>
      <c r="IR101" s="128"/>
      <c r="IS101" s="128"/>
      <c r="IT101" s="128"/>
      <c r="IU101" s="128"/>
      <c r="IV101" s="128"/>
      <c r="IW101" s="128"/>
      <c r="IX101" s="128"/>
      <c r="IY101" s="128"/>
      <c r="IZ101" s="128"/>
      <c r="JA101" s="128"/>
      <c r="JB101" s="128"/>
      <c r="JC101" s="128"/>
      <c r="JD101" s="128"/>
      <c r="JE101" s="128"/>
      <c r="JF101" s="67"/>
      <c r="JG101" s="67"/>
      <c r="JH101" s="67"/>
      <c r="JI101" s="67"/>
      <c r="JJ101" s="67"/>
      <c r="JK101" s="67"/>
      <c r="JL101" s="67"/>
      <c r="JM101" s="67"/>
      <c r="JN101" s="67"/>
      <c r="JO101" s="67"/>
      <c r="JP101" s="67"/>
      <c r="JQ101" s="67"/>
      <c r="JR101" s="67"/>
      <c r="JS101" s="128"/>
      <c r="JT101" s="67"/>
      <c r="JU101" s="67"/>
      <c r="JV101" s="67"/>
      <c r="JW101" s="67"/>
      <c r="JX101" s="67"/>
      <c r="JY101" s="67"/>
      <c r="JZ101" s="67"/>
      <c r="KA101" s="67"/>
      <c r="KB101" s="67"/>
      <c r="KC101" s="67"/>
      <c r="KD101" s="67"/>
      <c r="KE101" s="67"/>
    </row>
    <row r="102" spans="1:291">
      <c r="A102" s="128"/>
      <c r="B102" s="128"/>
      <c r="C102" s="175"/>
      <c r="D102" s="174"/>
      <c r="E102" s="174"/>
      <c r="F102" s="174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  <c r="GG102" s="128"/>
      <c r="GH102" s="128"/>
      <c r="GI102" s="128"/>
      <c r="GJ102" s="128"/>
      <c r="GK102" s="128"/>
      <c r="GL102" s="128"/>
      <c r="GM102" s="128"/>
      <c r="GN102" s="128"/>
      <c r="GO102" s="128"/>
      <c r="GP102" s="128"/>
      <c r="GQ102" s="128"/>
      <c r="GR102" s="128"/>
      <c r="GS102" s="128"/>
      <c r="GT102" s="128"/>
      <c r="GU102" s="128"/>
      <c r="GV102" s="128"/>
      <c r="GW102" s="128"/>
      <c r="GX102" s="128"/>
      <c r="GY102" s="128"/>
      <c r="GZ102" s="128"/>
      <c r="HA102" s="128"/>
      <c r="HB102" s="128"/>
      <c r="HC102" s="128"/>
      <c r="HD102" s="128"/>
      <c r="HE102" s="128"/>
      <c r="HF102" s="128"/>
      <c r="HG102" s="128"/>
      <c r="HH102" s="128"/>
      <c r="HI102" s="128"/>
      <c r="HJ102" s="128"/>
      <c r="HK102" s="128"/>
      <c r="HL102" s="128"/>
      <c r="HM102" s="128"/>
      <c r="HN102" s="128"/>
      <c r="HO102" s="128"/>
      <c r="HP102" s="128"/>
      <c r="HQ102" s="128"/>
      <c r="HR102" s="128"/>
      <c r="HS102" s="128"/>
      <c r="HT102" s="128"/>
      <c r="HU102" s="128"/>
      <c r="HV102" s="128"/>
      <c r="HW102" s="128"/>
      <c r="HX102" s="128"/>
      <c r="HY102" s="128"/>
      <c r="HZ102" s="128"/>
      <c r="IA102" s="128"/>
      <c r="IB102" s="128"/>
      <c r="IC102" s="128"/>
      <c r="ID102" s="128"/>
      <c r="IE102" s="128"/>
      <c r="IF102" s="128"/>
      <c r="IG102" s="128"/>
      <c r="IH102" s="128"/>
      <c r="II102" s="128"/>
      <c r="IJ102" s="128"/>
      <c r="IK102" s="128"/>
      <c r="IL102" s="128"/>
      <c r="IM102" s="128"/>
      <c r="IN102" s="128"/>
      <c r="IO102" s="128"/>
      <c r="IP102" s="128"/>
      <c r="IQ102" s="128"/>
      <c r="IR102" s="128"/>
      <c r="IS102" s="128"/>
      <c r="IT102" s="128"/>
      <c r="IU102" s="128"/>
      <c r="IV102" s="128"/>
      <c r="IW102" s="128"/>
      <c r="IX102" s="128"/>
      <c r="IY102" s="128"/>
      <c r="IZ102" s="128"/>
      <c r="JA102" s="128"/>
      <c r="JB102" s="128"/>
      <c r="JC102" s="128"/>
      <c r="JD102" s="128"/>
      <c r="JE102" s="128"/>
      <c r="JF102" s="67"/>
      <c r="JG102" s="67"/>
      <c r="JH102" s="67"/>
      <c r="JI102" s="67"/>
      <c r="JJ102" s="67"/>
      <c r="JK102" s="67"/>
      <c r="JL102" s="67"/>
      <c r="JM102" s="67"/>
      <c r="JN102" s="67"/>
      <c r="JO102" s="67"/>
      <c r="JP102" s="67"/>
      <c r="JQ102" s="67"/>
      <c r="JR102" s="67"/>
      <c r="JS102" s="128"/>
      <c r="JT102" s="67"/>
      <c r="JU102" s="67"/>
      <c r="JV102" s="67"/>
      <c r="JW102" s="67"/>
      <c r="JX102" s="67"/>
      <c r="JY102" s="67"/>
      <c r="JZ102" s="67"/>
      <c r="KA102" s="67"/>
      <c r="KB102" s="67"/>
      <c r="KC102" s="67"/>
      <c r="KD102" s="67"/>
      <c r="KE102" s="67"/>
    </row>
    <row r="103" spans="1:291">
      <c r="A103" s="128"/>
      <c r="B103" s="128"/>
      <c r="C103" s="175"/>
      <c r="D103" s="174"/>
      <c r="E103" s="174"/>
      <c r="F103" s="174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  <c r="GG103" s="128"/>
      <c r="GH103" s="128"/>
      <c r="GI103" s="128"/>
      <c r="GJ103" s="128"/>
      <c r="GK103" s="128"/>
      <c r="GL103" s="128"/>
      <c r="GM103" s="128"/>
      <c r="GN103" s="128"/>
      <c r="GO103" s="128"/>
      <c r="GP103" s="128"/>
      <c r="GQ103" s="128"/>
      <c r="GR103" s="128"/>
      <c r="GS103" s="128"/>
      <c r="GT103" s="128"/>
      <c r="GU103" s="128"/>
      <c r="GV103" s="128"/>
      <c r="GW103" s="128"/>
      <c r="GX103" s="128"/>
      <c r="GY103" s="128"/>
      <c r="GZ103" s="128"/>
      <c r="HA103" s="128"/>
      <c r="HB103" s="128"/>
      <c r="HC103" s="128"/>
      <c r="HD103" s="128"/>
      <c r="HE103" s="128"/>
      <c r="HF103" s="128"/>
      <c r="HG103" s="128"/>
      <c r="HH103" s="128"/>
      <c r="HI103" s="128"/>
      <c r="HJ103" s="128"/>
      <c r="HK103" s="128"/>
      <c r="HL103" s="128"/>
      <c r="HM103" s="128"/>
      <c r="HN103" s="128"/>
      <c r="HO103" s="128"/>
      <c r="HP103" s="128"/>
      <c r="HQ103" s="128"/>
      <c r="HR103" s="128"/>
      <c r="HS103" s="128"/>
      <c r="HT103" s="128"/>
      <c r="HU103" s="128"/>
      <c r="HV103" s="128"/>
      <c r="HW103" s="128"/>
      <c r="HX103" s="128"/>
      <c r="HY103" s="128"/>
      <c r="HZ103" s="128"/>
      <c r="IA103" s="128"/>
      <c r="IB103" s="128"/>
      <c r="IC103" s="128"/>
      <c r="ID103" s="128"/>
      <c r="IE103" s="128"/>
      <c r="IF103" s="128"/>
      <c r="IG103" s="128"/>
      <c r="IH103" s="128"/>
      <c r="II103" s="128"/>
      <c r="IJ103" s="128"/>
      <c r="IK103" s="128"/>
      <c r="IL103" s="128"/>
      <c r="IM103" s="128"/>
      <c r="IN103" s="128"/>
      <c r="IO103" s="128"/>
      <c r="IP103" s="128"/>
      <c r="IQ103" s="128"/>
      <c r="IR103" s="128"/>
      <c r="IS103" s="128"/>
      <c r="IT103" s="128"/>
      <c r="IU103" s="128"/>
      <c r="IV103" s="128"/>
      <c r="IW103" s="128"/>
      <c r="IX103" s="128"/>
      <c r="IY103" s="128"/>
      <c r="IZ103" s="128"/>
      <c r="JA103" s="128"/>
      <c r="JB103" s="128"/>
      <c r="JC103" s="128"/>
      <c r="JD103" s="128"/>
      <c r="JE103" s="128"/>
      <c r="JF103" s="67"/>
      <c r="JG103" s="67"/>
      <c r="JH103" s="67"/>
      <c r="JI103" s="67"/>
      <c r="JJ103" s="67"/>
      <c r="JK103" s="67"/>
      <c r="JL103" s="67"/>
      <c r="JM103" s="67"/>
      <c r="JN103" s="67"/>
      <c r="JO103" s="67"/>
      <c r="JP103" s="67"/>
      <c r="JQ103" s="67"/>
      <c r="JR103" s="67"/>
      <c r="JS103" s="128"/>
      <c r="JT103" s="67"/>
      <c r="JU103" s="67"/>
      <c r="JV103" s="67"/>
      <c r="JW103" s="67"/>
      <c r="JX103" s="67"/>
      <c r="JY103" s="67"/>
      <c r="JZ103" s="67"/>
      <c r="KA103" s="67"/>
      <c r="KB103" s="67"/>
      <c r="KC103" s="67"/>
      <c r="KD103" s="67"/>
      <c r="KE103" s="67"/>
    </row>
    <row r="104" spans="1:291">
      <c r="A104" s="128"/>
      <c r="B104" s="128"/>
      <c r="C104" s="175"/>
      <c r="D104" s="174"/>
      <c r="E104" s="174"/>
      <c r="F104" s="174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  <c r="GG104" s="128"/>
      <c r="GH104" s="128"/>
      <c r="GI104" s="128"/>
      <c r="GJ104" s="128"/>
      <c r="GK104" s="128"/>
      <c r="GL104" s="128"/>
      <c r="GM104" s="128"/>
      <c r="GN104" s="128"/>
      <c r="GO104" s="128"/>
      <c r="GP104" s="128"/>
      <c r="GQ104" s="128"/>
      <c r="GR104" s="128"/>
      <c r="GS104" s="128"/>
      <c r="GT104" s="128"/>
      <c r="GU104" s="128"/>
      <c r="GV104" s="128"/>
      <c r="GW104" s="128"/>
      <c r="GX104" s="128"/>
      <c r="GY104" s="128"/>
      <c r="GZ104" s="128"/>
      <c r="HA104" s="128"/>
      <c r="HB104" s="128"/>
      <c r="HC104" s="128"/>
      <c r="HD104" s="128"/>
      <c r="HE104" s="128"/>
      <c r="HF104" s="128"/>
      <c r="HG104" s="128"/>
      <c r="HH104" s="128"/>
      <c r="HI104" s="128"/>
      <c r="HJ104" s="128"/>
      <c r="HK104" s="128"/>
      <c r="HL104" s="128"/>
      <c r="HM104" s="128"/>
      <c r="HN104" s="128"/>
      <c r="HO104" s="128"/>
      <c r="HP104" s="128"/>
      <c r="HQ104" s="128"/>
      <c r="HR104" s="128"/>
      <c r="HS104" s="128"/>
      <c r="HT104" s="128"/>
      <c r="HU104" s="128"/>
      <c r="HV104" s="128"/>
      <c r="HW104" s="128"/>
      <c r="HX104" s="128"/>
      <c r="HY104" s="128"/>
      <c r="HZ104" s="128"/>
      <c r="IA104" s="128"/>
      <c r="IB104" s="128"/>
      <c r="IC104" s="128"/>
      <c r="ID104" s="128"/>
      <c r="IE104" s="128"/>
      <c r="IF104" s="128"/>
      <c r="IG104" s="128"/>
      <c r="IH104" s="128"/>
      <c r="II104" s="128"/>
      <c r="IJ104" s="128"/>
      <c r="IK104" s="128"/>
      <c r="IL104" s="128"/>
      <c r="IM104" s="128"/>
      <c r="IN104" s="128"/>
      <c r="IO104" s="128"/>
      <c r="IP104" s="128"/>
      <c r="IQ104" s="128"/>
      <c r="IR104" s="128"/>
      <c r="IS104" s="128"/>
      <c r="IT104" s="128"/>
      <c r="IU104" s="128"/>
      <c r="IV104" s="128"/>
      <c r="IW104" s="128"/>
      <c r="IX104" s="128"/>
      <c r="IY104" s="128"/>
      <c r="IZ104" s="128"/>
      <c r="JA104" s="128"/>
      <c r="JB104" s="128"/>
      <c r="JC104" s="128"/>
      <c r="JD104" s="128"/>
      <c r="JE104" s="128"/>
      <c r="JF104" s="67"/>
      <c r="JG104" s="67"/>
      <c r="JH104" s="67"/>
      <c r="JI104" s="67"/>
      <c r="JJ104" s="67"/>
      <c r="JK104" s="67"/>
      <c r="JL104" s="67"/>
      <c r="JM104" s="67"/>
      <c r="JN104" s="67"/>
      <c r="JO104" s="67"/>
      <c r="JP104" s="67"/>
      <c r="JQ104" s="67"/>
      <c r="JR104" s="67"/>
      <c r="JS104" s="128"/>
      <c r="JT104" s="67"/>
      <c r="JU104" s="67"/>
      <c r="JV104" s="67"/>
      <c r="JW104" s="67"/>
      <c r="JX104" s="67"/>
      <c r="JY104" s="67"/>
      <c r="JZ104" s="67"/>
      <c r="KA104" s="67"/>
      <c r="KB104" s="67"/>
      <c r="KC104" s="67"/>
      <c r="KD104" s="67"/>
      <c r="KE104" s="67"/>
    </row>
    <row r="105" spans="1:291">
      <c r="A105" s="128"/>
      <c r="B105" s="128"/>
      <c r="C105" s="175"/>
      <c r="D105" s="174"/>
      <c r="E105" s="174"/>
      <c r="F105" s="174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  <c r="GG105" s="128"/>
      <c r="GH105" s="128"/>
      <c r="GI105" s="128"/>
      <c r="GJ105" s="128"/>
      <c r="GK105" s="128"/>
      <c r="GL105" s="128"/>
      <c r="GM105" s="128"/>
      <c r="GN105" s="128"/>
      <c r="GO105" s="128"/>
      <c r="GP105" s="128"/>
      <c r="GQ105" s="128"/>
      <c r="GR105" s="128"/>
      <c r="GS105" s="128"/>
      <c r="GT105" s="128"/>
      <c r="GU105" s="128"/>
      <c r="GV105" s="128"/>
      <c r="GW105" s="128"/>
      <c r="GX105" s="128"/>
      <c r="GY105" s="128"/>
      <c r="GZ105" s="128"/>
      <c r="HA105" s="128"/>
      <c r="HB105" s="128"/>
      <c r="HC105" s="128"/>
      <c r="HD105" s="128"/>
      <c r="HE105" s="128"/>
      <c r="HF105" s="128"/>
      <c r="HG105" s="128"/>
      <c r="HH105" s="128"/>
      <c r="HI105" s="128"/>
      <c r="HJ105" s="128"/>
      <c r="HK105" s="128"/>
      <c r="HL105" s="128"/>
      <c r="HM105" s="128"/>
      <c r="HN105" s="128"/>
      <c r="HO105" s="128"/>
      <c r="HP105" s="128"/>
      <c r="HQ105" s="128"/>
      <c r="HR105" s="128"/>
      <c r="HS105" s="128"/>
      <c r="HT105" s="128"/>
      <c r="HU105" s="128"/>
      <c r="HV105" s="128"/>
      <c r="HW105" s="128"/>
      <c r="HX105" s="128"/>
      <c r="HY105" s="128"/>
      <c r="HZ105" s="128"/>
      <c r="IA105" s="128"/>
      <c r="IB105" s="128"/>
      <c r="IC105" s="128"/>
      <c r="ID105" s="128"/>
      <c r="IE105" s="128"/>
      <c r="IF105" s="128"/>
      <c r="IG105" s="128"/>
      <c r="IH105" s="128"/>
      <c r="II105" s="128"/>
      <c r="IJ105" s="128"/>
      <c r="IK105" s="128"/>
      <c r="IL105" s="128"/>
      <c r="IM105" s="128"/>
      <c r="IN105" s="128"/>
      <c r="IO105" s="128"/>
      <c r="IP105" s="128"/>
      <c r="IQ105" s="128"/>
      <c r="IR105" s="128"/>
      <c r="IS105" s="128"/>
      <c r="IT105" s="128"/>
      <c r="IU105" s="128"/>
      <c r="IV105" s="128"/>
      <c r="IW105" s="128"/>
      <c r="IX105" s="128"/>
      <c r="IY105" s="128"/>
      <c r="IZ105" s="128"/>
      <c r="JA105" s="128"/>
      <c r="JB105" s="128"/>
      <c r="JC105" s="128"/>
      <c r="JD105" s="128"/>
      <c r="JE105" s="128"/>
      <c r="JF105" s="67"/>
      <c r="JG105" s="67"/>
      <c r="JH105" s="67"/>
      <c r="JI105" s="67"/>
      <c r="JJ105" s="67"/>
      <c r="JK105" s="67"/>
      <c r="JL105" s="67"/>
      <c r="JM105" s="67"/>
      <c r="JN105" s="67"/>
      <c r="JO105" s="67"/>
      <c r="JP105" s="67"/>
      <c r="JQ105" s="67"/>
      <c r="JR105" s="67"/>
      <c r="JS105" s="128"/>
      <c r="JT105" s="67"/>
      <c r="JU105" s="67"/>
      <c r="JV105" s="67"/>
      <c r="JW105" s="67"/>
      <c r="JX105" s="67"/>
      <c r="JY105" s="67"/>
      <c r="JZ105" s="67"/>
      <c r="KA105" s="67"/>
      <c r="KB105" s="67"/>
      <c r="KC105" s="67"/>
      <c r="KD105" s="67"/>
      <c r="KE105" s="67"/>
    </row>
    <row r="106" spans="1:291">
      <c r="A106" s="128"/>
      <c r="B106" s="128"/>
      <c r="C106" s="175"/>
      <c r="D106" s="174"/>
      <c r="E106" s="174"/>
      <c r="F106" s="174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  <c r="GG106" s="128"/>
      <c r="GH106" s="128"/>
      <c r="GI106" s="128"/>
      <c r="GJ106" s="128"/>
      <c r="GK106" s="128"/>
      <c r="GL106" s="128"/>
      <c r="GM106" s="128"/>
      <c r="GN106" s="128"/>
      <c r="GO106" s="128"/>
      <c r="GP106" s="128"/>
      <c r="GQ106" s="128"/>
      <c r="GR106" s="128"/>
      <c r="GS106" s="128"/>
      <c r="GT106" s="128"/>
      <c r="GU106" s="128"/>
      <c r="GV106" s="128"/>
      <c r="GW106" s="128"/>
      <c r="GX106" s="128"/>
      <c r="GY106" s="128"/>
      <c r="GZ106" s="128"/>
      <c r="HA106" s="128"/>
      <c r="HB106" s="128"/>
      <c r="HC106" s="128"/>
      <c r="HD106" s="128"/>
      <c r="HE106" s="128"/>
      <c r="HF106" s="128"/>
      <c r="HG106" s="128"/>
      <c r="HH106" s="128"/>
      <c r="HI106" s="128"/>
      <c r="HJ106" s="128"/>
      <c r="HK106" s="128"/>
      <c r="HL106" s="128"/>
      <c r="HM106" s="128"/>
      <c r="HN106" s="128"/>
      <c r="HO106" s="128"/>
      <c r="HP106" s="128"/>
      <c r="HQ106" s="128"/>
      <c r="HR106" s="128"/>
      <c r="HS106" s="128"/>
      <c r="HT106" s="128"/>
      <c r="HU106" s="128"/>
      <c r="HV106" s="128"/>
      <c r="HW106" s="128"/>
      <c r="HX106" s="128"/>
      <c r="HY106" s="128"/>
      <c r="HZ106" s="128"/>
      <c r="IA106" s="128"/>
      <c r="IB106" s="128"/>
      <c r="IC106" s="128"/>
      <c r="ID106" s="128"/>
      <c r="IE106" s="128"/>
      <c r="IF106" s="128"/>
      <c r="IG106" s="128"/>
      <c r="IH106" s="128"/>
      <c r="II106" s="128"/>
      <c r="IJ106" s="128"/>
      <c r="IK106" s="128"/>
      <c r="IL106" s="128"/>
      <c r="IM106" s="128"/>
      <c r="IN106" s="128"/>
      <c r="IO106" s="128"/>
      <c r="IP106" s="128"/>
      <c r="IQ106" s="128"/>
      <c r="IR106" s="128"/>
      <c r="IS106" s="128"/>
      <c r="IT106" s="128"/>
      <c r="IU106" s="128"/>
      <c r="IV106" s="128"/>
      <c r="IW106" s="128"/>
      <c r="IX106" s="128"/>
      <c r="IY106" s="128"/>
      <c r="IZ106" s="128"/>
      <c r="JA106" s="128"/>
      <c r="JB106" s="128"/>
      <c r="JC106" s="128"/>
      <c r="JD106" s="128"/>
      <c r="JE106" s="128"/>
      <c r="JF106" s="67"/>
      <c r="JG106" s="67"/>
      <c r="JH106" s="67"/>
      <c r="JI106" s="67"/>
      <c r="JJ106" s="67"/>
      <c r="JK106" s="67"/>
      <c r="JL106" s="67"/>
      <c r="JM106" s="67"/>
      <c r="JN106" s="67"/>
      <c r="JO106" s="67"/>
      <c r="JP106" s="67"/>
      <c r="JQ106" s="67"/>
      <c r="JR106" s="67"/>
      <c r="JS106" s="128"/>
      <c r="JT106" s="67"/>
      <c r="JU106" s="67"/>
      <c r="JV106" s="67"/>
      <c r="JW106" s="67"/>
      <c r="JX106" s="67"/>
      <c r="JY106" s="67"/>
      <c r="JZ106" s="67"/>
      <c r="KA106" s="67"/>
      <c r="KB106" s="67"/>
      <c r="KC106" s="67"/>
      <c r="KD106" s="67"/>
      <c r="KE106" s="67"/>
    </row>
    <row r="107" spans="1:291">
      <c r="A107" s="128"/>
      <c r="B107" s="128"/>
      <c r="C107" s="175"/>
      <c r="D107" s="174"/>
      <c r="E107" s="174"/>
      <c r="F107" s="174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  <c r="GG107" s="128"/>
      <c r="GH107" s="128"/>
      <c r="GI107" s="128"/>
      <c r="GJ107" s="128"/>
      <c r="GK107" s="128"/>
      <c r="GL107" s="128"/>
      <c r="GM107" s="128"/>
      <c r="GN107" s="128"/>
      <c r="GO107" s="128"/>
      <c r="GP107" s="128"/>
      <c r="GQ107" s="128"/>
      <c r="GR107" s="128"/>
      <c r="GS107" s="128"/>
      <c r="GT107" s="128"/>
      <c r="GU107" s="128"/>
      <c r="GV107" s="128"/>
      <c r="GW107" s="128"/>
      <c r="GX107" s="128"/>
      <c r="GY107" s="128"/>
      <c r="GZ107" s="128"/>
      <c r="HA107" s="128"/>
      <c r="HB107" s="128"/>
      <c r="HC107" s="128"/>
      <c r="HD107" s="128"/>
      <c r="HE107" s="128"/>
      <c r="HF107" s="128"/>
      <c r="HG107" s="128"/>
      <c r="HH107" s="128"/>
      <c r="HI107" s="128"/>
      <c r="HJ107" s="128"/>
      <c r="HK107" s="128"/>
      <c r="HL107" s="128"/>
      <c r="HM107" s="128"/>
      <c r="HN107" s="128"/>
      <c r="HO107" s="128"/>
      <c r="HP107" s="128"/>
      <c r="HQ107" s="128"/>
      <c r="HR107" s="128"/>
      <c r="HS107" s="128"/>
      <c r="HT107" s="128"/>
      <c r="HU107" s="128"/>
      <c r="HV107" s="128"/>
      <c r="HW107" s="128"/>
      <c r="HX107" s="128"/>
      <c r="HY107" s="128"/>
      <c r="HZ107" s="128"/>
      <c r="IA107" s="128"/>
      <c r="IB107" s="128"/>
      <c r="IC107" s="128"/>
      <c r="ID107" s="128"/>
      <c r="IE107" s="128"/>
      <c r="IF107" s="128"/>
      <c r="IG107" s="128"/>
      <c r="IH107" s="128"/>
      <c r="II107" s="128"/>
      <c r="IJ107" s="128"/>
      <c r="IK107" s="128"/>
      <c r="IL107" s="128"/>
      <c r="IM107" s="128"/>
      <c r="IN107" s="128"/>
      <c r="IO107" s="128"/>
      <c r="IP107" s="128"/>
      <c r="IQ107" s="128"/>
      <c r="IR107" s="128"/>
      <c r="IS107" s="128"/>
      <c r="IT107" s="128"/>
      <c r="IU107" s="128"/>
      <c r="IV107" s="128"/>
      <c r="IW107" s="128"/>
      <c r="IX107" s="128"/>
      <c r="IY107" s="128"/>
      <c r="IZ107" s="128"/>
      <c r="JA107" s="128"/>
      <c r="JB107" s="128"/>
      <c r="JC107" s="128"/>
      <c r="JD107" s="128"/>
      <c r="JE107" s="128"/>
      <c r="JF107" s="67"/>
      <c r="JG107" s="67"/>
      <c r="JH107" s="67"/>
      <c r="JI107" s="67"/>
      <c r="JJ107" s="67"/>
      <c r="JK107" s="67"/>
      <c r="JL107" s="67"/>
      <c r="JM107" s="67"/>
      <c r="JN107" s="67"/>
      <c r="JO107" s="67"/>
      <c r="JP107" s="67"/>
      <c r="JQ107" s="67"/>
      <c r="JR107" s="67"/>
      <c r="JS107" s="128"/>
      <c r="JT107" s="67"/>
      <c r="JU107" s="67"/>
      <c r="JV107" s="67"/>
      <c r="JW107" s="67"/>
      <c r="JX107" s="67"/>
      <c r="JY107" s="67"/>
      <c r="JZ107" s="67"/>
      <c r="KA107" s="67"/>
      <c r="KB107" s="67"/>
      <c r="KC107" s="67"/>
      <c r="KD107" s="67"/>
      <c r="KE107" s="67"/>
    </row>
    <row r="108" spans="1:291">
      <c r="A108" s="128"/>
      <c r="B108" s="128"/>
      <c r="C108" s="175"/>
      <c r="D108" s="174"/>
      <c r="E108" s="174"/>
      <c r="F108" s="174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  <c r="GG108" s="128"/>
      <c r="GH108" s="128"/>
      <c r="GI108" s="128"/>
      <c r="GJ108" s="128"/>
      <c r="GK108" s="128"/>
      <c r="GL108" s="128"/>
      <c r="GM108" s="128"/>
      <c r="GN108" s="128"/>
      <c r="GO108" s="128"/>
      <c r="GP108" s="128"/>
      <c r="GQ108" s="128"/>
      <c r="GR108" s="128"/>
      <c r="GS108" s="128"/>
      <c r="GT108" s="128"/>
      <c r="GU108" s="128"/>
      <c r="GV108" s="128"/>
      <c r="GW108" s="128"/>
      <c r="GX108" s="128"/>
      <c r="GY108" s="128"/>
      <c r="GZ108" s="128"/>
      <c r="HA108" s="128"/>
      <c r="HB108" s="128"/>
      <c r="HC108" s="128"/>
      <c r="HD108" s="128"/>
      <c r="HE108" s="128"/>
      <c r="HF108" s="128"/>
      <c r="HG108" s="128"/>
      <c r="HH108" s="128"/>
      <c r="HI108" s="128"/>
      <c r="HJ108" s="128"/>
      <c r="HK108" s="128"/>
      <c r="HL108" s="128"/>
      <c r="HM108" s="128"/>
      <c r="HN108" s="128"/>
      <c r="HO108" s="128"/>
      <c r="HP108" s="128"/>
      <c r="HQ108" s="128"/>
      <c r="HR108" s="128"/>
      <c r="HS108" s="128"/>
      <c r="HT108" s="128"/>
      <c r="HU108" s="128"/>
      <c r="HV108" s="128"/>
      <c r="HW108" s="128"/>
      <c r="HX108" s="128"/>
      <c r="HY108" s="128"/>
      <c r="HZ108" s="128"/>
      <c r="IA108" s="128"/>
      <c r="IB108" s="128"/>
      <c r="IC108" s="128"/>
      <c r="ID108" s="128"/>
      <c r="IE108" s="128"/>
      <c r="IF108" s="128"/>
      <c r="IG108" s="128"/>
      <c r="IH108" s="128"/>
      <c r="II108" s="128"/>
      <c r="IJ108" s="128"/>
      <c r="IK108" s="128"/>
      <c r="IL108" s="128"/>
      <c r="IM108" s="128"/>
      <c r="IN108" s="128"/>
      <c r="IO108" s="128"/>
      <c r="IP108" s="128"/>
      <c r="IQ108" s="128"/>
      <c r="IR108" s="128"/>
      <c r="IS108" s="128"/>
      <c r="IT108" s="128"/>
      <c r="IU108" s="128"/>
      <c r="IV108" s="128"/>
      <c r="IW108" s="128"/>
      <c r="IX108" s="128"/>
      <c r="IY108" s="128"/>
      <c r="IZ108" s="128"/>
      <c r="JA108" s="128"/>
      <c r="JB108" s="128"/>
      <c r="JC108" s="128"/>
      <c r="JD108" s="128"/>
      <c r="JE108" s="128"/>
      <c r="JF108" s="67"/>
      <c r="JG108" s="67"/>
      <c r="JH108" s="67"/>
      <c r="JI108" s="67"/>
      <c r="JJ108" s="67"/>
      <c r="JK108" s="67"/>
      <c r="JL108" s="67"/>
      <c r="JM108" s="67"/>
      <c r="JN108" s="67"/>
      <c r="JO108" s="67"/>
      <c r="JP108" s="67"/>
      <c r="JQ108" s="67"/>
      <c r="JR108" s="67"/>
      <c r="JS108" s="128"/>
      <c r="JT108" s="67"/>
      <c r="JU108" s="67"/>
      <c r="JV108" s="67"/>
      <c r="JW108" s="67"/>
      <c r="JX108" s="67"/>
      <c r="JY108" s="67"/>
      <c r="JZ108" s="67"/>
      <c r="KA108" s="67"/>
      <c r="KB108" s="67"/>
      <c r="KC108" s="67"/>
      <c r="KD108" s="67"/>
      <c r="KE108" s="67"/>
    </row>
    <row r="109" spans="1:291">
      <c r="A109" s="128"/>
      <c r="B109" s="128"/>
      <c r="C109" s="175"/>
      <c r="D109" s="174"/>
      <c r="E109" s="174"/>
      <c r="F109" s="174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  <c r="GG109" s="128"/>
      <c r="GH109" s="128"/>
      <c r="GI109" s="128"/>
      <c r="GJ109" s="128"/>
      <c r="GK109" s="128"/>
      <c r="GL109" s="128"/>
      <c r="GM109" s="128"/>
      <c r="GN109" s="128"/>
      <c r="GO109" s="128"/>
      <c r="GP109" s="128"/>
      <c r="GQ109" s="128"/>
      <c r="GR109" s="128"/>
      <c r="GS109" s="128"/>
      <c r="GT109" s="128"/>
      <c r="GU109" s="128"/>
      <c r="GV109" s="128"/>
      <c r="GW109" s="128"/>
      <c r="GX109" s="128"/>
      <c r="GY109" s="128"/>
      <c r="GZ109" s="128"/>
      <c r="HA109" s="128"/>
      <c r="HB109" s="128"/>
      <c r="HC109" s="128"/>
      <c r="HD109" s="128"/>
      <c r="HE109" s="128"/>
      <c r="HF109" s="128"/>
      <c r="HG109" s="128"/>
      <c r="HH109" s="128"/>
      <c r="HI109" s="128"/>
      <c r="HJ109" s="128"/>
      <c r="HK109" s="128"/>
      <c r="HL109" s="128"/>
      <c r="HM109" s="128"/>
      <c r="HN109" s="128"/>
      <c r="HO109" s="128"/>
      <c r="HP109" s="128"/>
      <c r="HQ109" s="128"/>
      <c r="HR109" s="128"/>
      <c r="HS109" s="128"/>
      <c r="HT109" s="128"/>
      <c r="HU109" s="128"/>
      <c r="HV109" s="128"/>
      <c r="HW109" s="128"/>
      <c r="HX109" s="128"/>
      <c r="HY109" s="128"/>
      <c r="HZ109" s="128"/>
      <c r="IA109" s="128"/>
      <c r="IB109" s="128"/>
      <c r="IC109" s="128"/>
      <c r="ID109" s="128"/>
      <c r="IE109" s="128"/>
      <c r="IF109" s="128"/>
      <c r="IG109" s="128"/>
      <c r="IH109" s="128"/>
      <c r="II109" s="128"/>
      <c r="IJ109" s="128"/>
      <c r="IK109" s="128"/>
      <c r="IL109" s="128"/>
      <c r="IM109" s="128"/>
      <c r="IN109" s="128"/>
      <c r="IO109" s="128"/>
      <c r="IP109" s="128"/>
      <c r="IQ109" s="128"/>
      <c r="IR109" s="128"/>
      <c r="IS109" s="128"/>
      <c r="IT109" s="128"/>
      <c r="IU109" s="128"/>
      <c r="IV109" s="128"/>
      <c r="IW109" s="128"/>
      <c r="IX109" s="128"/>
      <c r="IY109" s="128"/>
      <c r="IZ109" s="128"/>
      <c r="JA109" s="128"/>
      <c r="JB109" s="128"/>
      <c r="JC109" s="128"/>
      <c r="JD109" s="128"/>
      <c r="JE109" s="128"/>
      <c r="JS109" s="128"/>
    </row>
    <row r="110" spans="1:291">
      <c r="A110" s="128"/>
      <c r="B110" s="128"/>
      <c r="C110" s="175"/>
      <c r="D110" s="174"/>
      <c r="E110" s="174"/>
      <c r="F110" s="174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  <c r="GG110" s="128"/>
      <c r="GH110" s="128"/>
      <c r="GI110" s="128"/>
      <c r="GJ110" s="128"/>
      <c r="GK110" s="128"/>
      <c r="GL110" s="128"/>
      <c r="GM110" s="128"/>
      <c r="GN110" s="128"/>
      <c r="GO110" s="128"/>
      <c r="GP110" s="128"/>
      <c r="GQ110" s="128"/>
      <c r="GR110" s="128"/>
      <c r="GS110" s="128"/>
      <c r="GT110" s="128"/>
      <c r="GU110" s="128"/>
      <c r="GV110" s="128"/>
      <c r="GW110" s="128"/>
      <c r="GX110" s="128"/>
      <c r="GY110" s="128"/>
      <c r="GZ110" s="128"/>
      <c r="HA110" s="128"/>
      <c r="HB110" s="128"/>
      <c r="HC110" s="128"/>
      <c r="HD110" s="128"/>
      <c r="HE110" s="128"/>
      <c r="HF110" s="128"/>
      <c r="HG110" s="128"/>
      <c r="HH110" s="128"/>
      <c r="HI110" s="128"/>
      <c r="HJ110" s="128"/>
      <c r="HK110" s="128"/>
      <c r="HL110" s="128"/>
      <c r="HM110" s="128"/>
      <c r="HN110" s="128"/>
      <c r="HO110" s="128"/>
      <c r="HP110" s="128"/>
      <c r="HQ110" s="128"/>
      <c r="HR110" s="128"/>
      <c r="HS110" s="128"/>
      <c r="HT110" s="128"/>
      <c r="HU110" s="128"/>
      <c r="HV110" s="128"/>
      <c r="HW110" s="128"/>
      <c r="HX110" s="128"/>
      <c r="HY110" s="128"/>
      <c r="HZ110" s="128"/>
      <c r="IA110" s="128"/>
      <c r="IB110" s="128"/>
      <c r="IC110" s="128"/>
      <c r="ID110" s="128"/>
      <c r="IE110" s="128"/>
      <c r="IF110" s="128"/>
      <c r="IG110" s="128"/>
      <c r="IH110" s="128"/>
      <c r="II110" s="128"/>
      <c r="IJ110" s="128"/>
      <c r="IK110" s="128"/>
      <c r="IL110" s="128"/>
      <c r="IM110" s="128"/>
      <c r="IN110" s="128"/>
      <c r="IO110" s="128"/>
      <c r="IP110" s="128"/>
      <c r="IQ110" s="128"/>
      <c r="IR110" s="128"/>
      <c r="IS110" s="128"/>
      <c r="IT110" s="128"/>
      <c r="IU110" s="128"/>
      <c r="IV110" s="128"/>
      <c r="IW110" s="128"/>
      <c r="IX110" s="128"/>
      <c r="IY110" s="128"/>
      <c r="IZ110" s="128"/>
      <c r="JA110" s="128"/>
      <c r="JB110" s="128"/>
      <c r="JC110" s="128"/>
      <c r="JD110" s="128"/>
      <c r="JE110" s="128"/>
      <c r="JS110" s="128"/>
    </row>
    <row r="111" spans="1:291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  <c r="GG111" s="128"/>
      <c r="GH111" s="128"/>
      <c r="GI111" s="128"/>
      <c r="GJ111" s="128"/>
      <c r="GK111" s="128"/>
      <c r="GL111" s="128"/>
      <c r="GM111" s="128"/>
      <c r="GN111" s="128"/>
      <c r="GO111" s="128"/>
      <c r="GP111" s="128"/>
      <c r="GQ111" s="128"/>
      <c r="GR111" s="128"/>
      <c r="GS111" s="128"/>
      <c r="GT111" s="128"/>
      <c r="GU111" s="128"/>
      <c r="GV111" s="128"/>
      <c r="GW111" s="128"/>
      <c r="GX111" s="128"/>
      <c r="GY111" s="128"/>
      <c r="GZ111" s="128"/>
      <c r="HA111" s="128"/>
      <c r="HB111" s="128"/>
      <c r="HC111" s="128"/>
      <c r="HD111" s="128"/>
      <c r="HE111" s="128"/>
      <c r="HF111" s="128"/>
      <c r="HG111" s="128"/>
      <c r="HH111" s="128"/>
      <c r="HI111" s="128"/>
      <c r="HJ111" s="128"/>
      <c r="HK111" s="128"/>
      <c r="HL111" s="128"/>
      <c r="HM111" s="128"/>
      <c r="HN111" s="128"/>
      <c r="HO111" s="128"/>
      <c r="HP111" s="128"/>
      <c r="HQ111" s="128"/>
      <c r="HR111" s="128"/>
      <c r="HS111" s="128"/>
      <c r="HT111" s="128"/>
      <c r="HU111" s="128"/>
      <c r="HV111" s="128"/>
      <c r="HW111" s="128"/>
      <c r="HX111" s="128"/>
      <c r="HY111" s="128"/>
      <c r="HZ111" s="128"/>
      <c r="IA111" s="128"/>
      <c r="IB111" s="128"/>
      <c r="IC111" s="128"/>
      <c r="ID111" s="128"/>
      <c r="IE111" s="128"/>
      <c r="IF111" s="128"/>
      <c r="IG111" s="128"/>
      <c r="IH111" s="128"/>
      <c r="II111" s="128"/>
      <c r="IJ111" s="128"/>
      <c r="IK111" s="128"/>
      <c r="IL111" s="128"/>
      <c r="IM111" s="128"/>
      <c r="IN111" s="128"/>
      <c r="IO111" s="128"/>
      <c r="IP111" s="128"/>
      <c r="IQ111" s="128"/>
      <c r="IR111" s="128"/>
      <c r="IS111" s="128"/>
      <c r="IT111" s="128"/>
      <c r="IU111" s="128"/>
      <c r="IV111" s="128"/>
      <c r="IW111" s="128"/>
      <c r="IX111" s="128"/>
      <c r="IY111" s="128"/>
      <c r="IZ111" s="128"/>
      <c r="JA111" s="128"/>
      <c r="JB111" s="128"/>
      <c r="JC111" s="128"/>
      <c r="JD111" s="128"/>
      <c r="JE111" s="128"/>
      <c r="JS111" s="128"/>
    </row>
    <row r="112" spans="1:291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  <c r="GG112" s="128"/>
      <c r="GH112" s="128"/>
      <c r="GI112" s="128"/>
      <c r="GJ112" s="128"/>
      <c r="GK112" s="128"/>
      <c r="GL112" s="128"/>
      <c r="GM112" s="128"/>
      <c r="GN112" s="128"/>
      <c r="GO112" s="128"/>
      <c r="GP112" s="128"/>
      <c r="GQ112" s="128"/>
      <c r="GR112" s="128"/>
      <c r="GS112" s="128"/>
      <c r="GT112" s="128"/>
      <c r="GU112" s="128"/>
      <c r="GV112" s="128"/>
      <c r="GW112" s="128"/>
      <c r="GX112" s="128"/>
      <c r="GY112" s="128"/>
      <c r="GZ112" s="128"/>
      <c r="HA112" s="128"/>
      <c r="HB112" s="128"/>
      <c r="HC112" s="128"/>
      <c r="HD112" s="128"/>
      <c r="HE112" s="128"/>
      <c r="HF112" s="128"/>
      <c r="HG112" s="128"/>
      <c r="HH112" s="128"/>
      <c r="HI112" s="128"/>
      <c r="HJ112" s="128"/>
      <c r="HK112" s="128"/>
      <c r="HL112" s="128"/>
      <c r="HM112" s="128"/>
      <c r="HN112" s="128"/>
      <c r="HO112" s="128"/>
      <c r="HP112" s="128"/>
      <c r="HQ112" s="128"/>
      <c r="HR112" s="128"/>
      <c r="HS112" s="128"/>
      <c r="HT112" s="128"/>
      <c r="HU112" s="128"/>
      <c r="HV112" s="128"/>
      <c r="HW112" s="128"/>
      <c r="HX112" s="128"/>
      <c r="HY112" s="128"/>
      <c r="HZ112" s="128"/>
      <c r="IA112" s="128"/>
      <c r="IB112" s="128"/>
      <c r="IC112" s="128"/>
      <c r="ID112" s="128"/>
      <c r="IE112" s="128"/>
      <c r="IF112" s="128"/>
      <c r="IG112" s="128"/>
      <c r="IH112" s="128"/>
      <c r="II112" s="128"/>
      <c r="IJ112" s="128"/>
      <c r="IK112" s="128"/>
      <c r="IL112" s="128"/>
      <c r="IM112" s="128"/>
      <c r="IN112" s="128"/>
      <c r="IO112" s="128"/>
      <c r="IP112" s="128"/>
      <c r="IQ112" s="128"/>
      <c r="IR112" s="128"/>
      <c r="IS112" s="128"/>
      <c r="IT112" s="128"/>
      <c r="IU112" s="128"/>
      <c r="IV112" s="128"/>
      <c r="IW112" s="128"/>
      <c r="IX112" s="128"/>
      <c r="IY112" s="128"/>
      <c r="IZ112" s="128"/>
      <c r="JA112" s="128"/>
      <c r="JB112" s="128"/>
      <c r="JC112" s="128"/>
      <c r="JD112" s="128"/>
      <c r="JE112" s="128"/>
      <c r="JS112" s="128"/>
    </row>
    <row r="113" spans="1:279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  <c r="GG113" s="128"/>
      <c r="GH113" s="128"/>
      <c r="GI113" s="128"/>
      <c r="GJ113" s="128"/>
      <c r="GK113" s="128"/>
      <c r="GL113" s="128"/>
      <c r="GM113" s="128"/>
      <c r="GN113" s="128"/>
      <c r="GO113" s="128"/>
      <c r="GP113" s="128"/>
      <c r="GQ113" s="128"/>
      <c r="GR113" s="128"/>
      <c r="GS113" s="128"/>
      <c r="GT113" s="128"/>
      <c r="GU113" s="128"/>
      <c r="GV113" s="128"/>
      <c r="GW113" s="128"/>
      <c r="GX113" s="128"/>
      <c r="GY113" s="128"/>
      <c r="GZ113" s="128"/>
      <c r="HA113" s="128"/>
      <c r="HB113" s="128"/>
      <c r="HC113" s="128"/>
      <c r="HD113" s="128"/>
      <c r="HE113" s="128"/>
      <c r="HF113" s="128"/>
      <c r="HG113" s="128"/>
      <c r="HH113" s="128"/>
      <c r="HI113" s="128"/>
      <c r="HJ113" s="128"/>
      <c r="HK113" s="128"/>
      <c r="HL113" s="128"/>
      <c r="HM113" s="128"/>
      <c r="HN113" s="128"/>
      <c r="HO113" s="128"/>
      <c r="HP113" s="128"/>
      <c r="HQ113" s="128"/>
      <c r="HR113" s="128"/>
      <c r="HS113" s="128"/>
      <c r="HT113" s="128"/>
      <c r="HU113" s="128"/>
      <c r="HV113" s="128"/>
      <c r="HW113" s="128"/>
      <c r="HX113" s="128"/>
      <c r="HY113" s="128"/>
      <c r="HZ113" s="128"/>
      <c r="IA113" s="128"/>
      <c r="IB113" s="128"/>
      <c r="IC113" s="128"/>
      <c r="ID113" s="128"/>
      <c r="IE113" s="128"/>
      <c r="IF113" s="128"/>
      <c r="IG113" s="128"/>
      <c r="IH113" s="128"/>
      <c r="II113" s="128"/>
      <c r="IJ113" s="128"/>
      <c r="IK113" s="128"/>
      <c r="IL113" s="128"/>
      <c r="IM113" s="128"/>
      <c r="IN113" s="128"/>
      <c r="IO113" s="128"/>
      <c r="IP113" s="128"/>
      <c r="IQ113" s="128"/>
      <c r="IR113" s="128"/>
      <c r="IS113" s="128"/>
      <c r="IT113" s="128"/>
      <c r="IU113" s="128"/>
      <c r="IV113" s="128"/>
      <c r="IW113" s="128"/>
      <c r="IX113" s="128"/>
      <c r="IY113" s="128"/>
      <c r="IZ113" s="128"/>
      <c r="JA113" s="128"/>
      <c r="JB113" s="128"/>
      <c r="JC113" s="128"/>
      <c r="JD113" s="128"/>
      <c r="JE113" s="128"/>
      <c r="JS113" s="128"/>
    </row>
    <row r="114" spans="1:279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  <c r="GG114" s="128"/>
      <c r="GH114" s="128"/>
      <c r="GI114" s="128"/>
      <c r="GJ114" s="128"/>
      <c r="GK114" s="128"/>
      <c r="GL114" s="128"/>
      <c r="GM114" s="128"/>
      <c r="GN114" s="128"/>
      <c r="GO114" s="128"/>
      <c r="GP114" s="128"/>
      <c r="GQ114" s="128"/>
      <c r="GR114" s="128"/>
      <c r="GS114" s="128"/>
      <c r="GT114" s="128"/>
      <c r="GU114" s="128"/>
      <c r="GV114" s="128"/>
      <c r="GW114" s="128"/>
      <c r="GX114" s="128"/>
      <c r="GY114" s="128"/>
      <c r="GZ114" s="128"/>
      <c r="HA114" s="128"/>
      <c r="HB114" s="128"/>
      <c r="HC114" s="128"/>
      <c r="HD114" s="128"/>
      <c r="HE114" s="128"/>
      <c r="HF114" s="128"/>
      <c r="HG114" s="128"/>
      <c r="HH114" s="128"/>
      <c r="HI114" s="128"/>
      <c r="HJ114" s="128"/>
      <c r="HK114" s="128"/>
      <c r="HL114" s="128"/>
      <c r="HM114" s="128"/>
      <c r="HN114" s="128"/>
      <c r="HO114" s="128"/>
      <c r="HP114" s="128"/>
      <c r="HQ114" s="128"/>
      <c r="HR114" s="128"/>
      <c r="HS114" s="128"/>
      <c r="HT114" s="128"/>
      <c r="HU114" s="128"/>
      <c r="HV114" s="128"/>
      <c r="HW114" s="128"/>
      <c r="HX114" s="128"/>
      <c r="HY114" s="128"/>
      <c r="HZ114" s="128"/>
      <c r="IA114" s="128"/>
      <c r="IB114" s="128"/>
      <c r="IC114" s="128"/>
      <c r="ID114" s="128"/>
      <c r="IE114" s="128"/>
      <c r="IF114" s="128"/>
      <c r="IG114" s="128"/>
      <c r="IH114" s="128"/>
      <c r="II114" s="128"/>
      <c r="IJ114" s="128"/>
      <c r="IK114" s="128"/>
      <c r="IL114" s="128"/>
      <c r="IM114" s="128"/>
      <c r="IN114" s="128"/>
      <c r="IO114" s="128"/>
      <c r="IP114" s="128"/>
      <c r="IQ114" s="128"/>
      <c r="IR114" s="128"/>
      <c r="IS114" s="128"/>
      <c r="IT114" s="128"/>
      <c r="IU114" s="128"/>
      <c r="IV114" s="128"/>
      <c r="IW114" s="128"/>
      <c r="IX114" s="128"/>
      <c r="IY114" s="128"/>
      <c r="IZ114" s="128"/>
      <c r="JA114" s="128"/>
      <c r="JB114" s="128"/>
      <c r="JC114" s="128"/>
      <c r="JD114" s="128"/>
      <c r="JE114" s="128"/>
      <c r="JF114" s="128"/>
      <c r="JG114" s="128"/>
      <c r="JH114" s="128"/>
      <c r="JI114" s="128"/>
      <c r="JJ114" s="128"/>
      <c r="JK114" s="128"/>
      <c r="JL114" s="128"/>
      <c r="JM114" s="128"/>
      <c r="JN114" s="128"/>
      <c r="JO114" s="128"/>
      <c r="JP114" s="128"/>
      <c r="JQ114" s="128"/>
      <c r="JR114" s="128"/>
      <c r="JS114" s="128"/>
    </row>
    <row r="115" spans="1:279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  <c r="GG115" s="128"/>
      <c r="GH115" s="128"/>
      <c r="GI115" s="128"/>
      <c r="GJ115" s="128"/>
      <c r="GK115" s="128"/>
      <c r="GL115" s="128"/>
      <c r="GM115" s="128"/>
      <c r="GN115" s="128"/>
      <c r="GO115" s="128"/>
      <c r="GP115" s="128"/>
      <c r="GQ115" s="128"/>
      <c r="GR115" s="128"/>
      <c r="GS115" s="128"/>
      <c r="GT115" s="128"/>
      <c r="GU115" s="128"/>
      <c r="GV115" s="128"/>
      <c r="GW115" s="128"/>
      <c r="GX115" s="128"/>
      <c r="GY115" s="128"/>
      <c r="GZ115" s="128"/>
      <c r="HA115" s="128"/>
      <c r="HB115" s="128"/>
      <c r="HC115" s="128"/>
      <c r="HD115" s="128"/>
      <c r="HE115" s="128"/>
      <c r="HF115" s="128"/>
      <c r="HG115" s="128"/>
      <c r="HH115" s="128"/>
      <c r="HI115" s="128"/>
      <c r="HJ115" s="128"/>
      <c r="HK115" s="128"/>
      <c r="HL115" s="128"/>
      <c r="HM115" s="128"/>
      <c r="HN115" s="128"/>
      <c r="HO115" s="128"/>
      <c r="HP115" s="128"/>
      <c r="HQ115" s="128"/>
      <c r="HR115" s="128"/>
      <c r="HS115" s="128"/>
      <c r="HT115" s="128"/>
      <c r="HU115" s="128"/>
      <c r="HV115" s="128"/>
      <c r="HW115" s="128"/>
      <c r="HX115" s="128"/>
      <c r="HY115" s="128"/>
      <c r="HZ115" s="128"/>
      <c r="IA115" s="128"/>
      <c r="IB115" s="128"/>
      <c r="IC115" s="128"/>
      <c r="ID115" s="128"/>
      <c r="IE115" s="128"/>
      <c r="IF115" s="128"/>
      <c r="IG115" s="128"/>
      <c r="IH115" s="128"/>
      <c r="II115" s="128"/>
      <c r="IJ115" s="128"/>
      <c r="IK115" s="128"/>
      <c r="IL115" s="128"/>
      <c r="IM115" s="128"/>
      <c r="IN115" s="128"/>
      <c r="IO115" s="128"/>
      <c r="IP115" s="128"/>
      <c r="IQ115" s="128"/>
      <c r="IR115" s="128"/>
      <c r="IS115" s="128"/>
      <c r="IT115" s="128"/>
      <c r="IU115" s="128"/>
      <c r="IV115" s="128"/>
      <c r="IW115" s="128"/>
      <c r="IX115" s="128"/>
      <c r="IY115" s="128"/>
      <c r="IZ115" s="128"/>
      <c r="JA115" s="128"/>
      <c r="JB115" s="128"/>
      <c r="JC115" s="128"/>
      <c r="JD115" s="128"/>
      <c r="JE115" s="128"/>
      <c r="JF115" s="128"/>
      <c r="JG115" s="128"/>
      <c r="JH115" s="128"/>
      <c r="JI115" s="128"/>
      <c r="JJ115" s="128"/>
      <c r="JK115" s="128"/>
      <c r="JL115" s="128"/>
      <c r="JM115" s="128"/>
      <c r="JN115" s="128"/>
      <c r="JO115" s="128"/>
      <c r="JP115" s="128"/>
      <c r="JQ115" s="128"/>
      <c r="JR115" s="128"/>
      <c r="JS115" s="128"/>
    </row>
    <row r="116" spans="1:279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  <c r="GG116" s="128"/>
      <c r="GH116" s="128"/>
      <c r="GI116" s="128"/>
      <c r="GJ116" s="128"/>
      <c r="GK116" s="128"/>
      <c r="GL116" s="128"/>
      <c r="GM116" s="128"/>
      <c r="GN116" s="128"/>
      <c r="GO116" s="128"/>
      <c r="GP116" s="128"/>
      <c r="GQ116" s="128"/>
      <c r="GR116" s="128"/>
      <c r="GS116" s="128"/>
      <c r="GT116" s="128"/>
      <c r="GU116" s="128"/>
      <c r="GV116" s="128"/>
      <c r="GW116" s="128"/>
      <c r="GX116" s="128"/>
      <c r="GY116" s="128"/>
      <c r="GZ116" s="128"/>
      <c r="HA116" s="128"/>
      <c r="HB116" s="128"/>
      <c r="HC116" s="128"/>
      <c r="HD116" s="128"/>
      <c r="HE116" s="128"/>
      <c r="HF116" s="128"/>
      <c r="HG116" s="128"/>
      <c r="HH116" s="128"/>
      <c r="HI116" s="128"/>
      <c r="HJ116" s="128"/>
      <c r="HK116" s="128"/>
      <c r="HL116" s="128"/>
      <c r="HM116" s="128"/>
      <c r="HN116" s="128"/>
      <c r="HO116" s="128"/>
      <c r="HP116" s="128"/>
      <c r="HQ116" s="128"/>
      <c r="HR116" s="128"/>
      <c r="HS116" s="128"/>
      <c r="HT116" s="128"/>
      <c r="HU116" s="128"/>
      <c r="HV116" s="128"/>
      <c r="HW116" s="128"/>
      <c r="HX116" s="128"/>
      <c r="HY116" s="128"/>
      <c r="HZ116" s="128"/>
      <c r="IA116" s="128"/>
      <c r="IB116" s="128"/>
      <c r="IC116" s="128"/>
      <c r="ID116" s="128"/>
      <c r="IE116" s="128"/>
      <c r="IF116" s="128"/>
      <c r="IG116" s="128"/>
      <c r="IH116" s="128"/>
      <c r="II116" s="128"/>
      <c r="IJ116" s="128"/>
      <c r="IK116" s="128"/>
      <c r="IL116" s="128"/>
      <c r="IM116" s="128"/>
      <c r="IN116" s="128"/>
      <c r="IO116" s="128"/>
      <c r="IP116" s="128"/>
      <c r="IQ116" s="128"/>
      <c r="IR116" s="128"/>
      <c r="IS116" s="128"/>
      <c r="IT116" s="128"/>
      <c r="IU116" s="128"/>
      <c r="IV116" s="128"/>
      <c r="IW116" s="128"/>
      <c r="IX116" s="128"/>
      <c r="IY116" s="128"/>
      <c r="IZ116" s="128"/>
      <c r="JA116" s="128"/>
      <c r="JB116" s="128"/>
      <c r="JC116" s="128"/>
      <c r="JD116" s="128"/>
      <c r="JE116" s="128"/>
      <c r="JF116" s="128"/>
      <c r="JG116" s="128"/>
      <c r="JH116" s="128"/>
      <c r="JI116" s="128"/>
      <c r="JJ116" s="128"/>
      <c r="JK116" s="128"/>
      <c r="JL116" s="128"/>
      <c r="JM116" s="128"/>
      <c r="JN116" s="128"/>
      <c r="JO116" s="128"/>
      <c r="JP116" s="128"/>
      <c r="JQ116" s="128"/>
      <c r="JR116" s="128"/>
      <c r="JS116" s="128"/>
    </row>
    <row r="117" spans="1:279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  <c r="GG117" s="128"/>
      <c r="GH117" s="128"/>
      <c r="GI117" s="128"/>
      <c r="GJ117" s="128"/>
      <c r="GK117" s="128"/>
      <c r="GL117" s="128"/>
      <c r="GM117" s="128"/>
      <c r="GN117" s="128"/>
      <c r="GO117" s="128"/>
      <c r="GP117" s="128"/>
      <c r="GQ117" s="128"/>
      <c r="GR117" s="128"/>
      <c r="GS117" s="128"/>
      <c r="GT117" s="128"/>
      <c r="GU117" s="128"/>
      <c r="GV117" s="128"/>
      <c r="GW117" s="128"/>
      <c r="GX117" s="128"/>
      <c r="GY117" s="128"/>
      <c r="GZ117" s="128"/>
      <c r="HA117" s="128"/>
      <c r="HB117" s="128"/>
      <c r="HC117" s="128"/>
      <c r="HD117" s="128"/>
      <c r="HE117" s="128"/>
      <c r="HF117" s="128"/>
      <c r="HG117" s="128"/>
      <c r="HH117" s="128"/>
      <c r="HI117" s="128"/>
      <c r="HJ117" s="128"/>
      <c r="HK117" s="128"/>
      <c r="HL117" s="128"/>
      <c r="HM117" s="128"/>
      <c r="HN117" s="128"/>
      <c r="HO117" s="128"/>
      <c r="HP117" s="128"/>
      <c r="HQ117" s="128"/>
      <c r="HR117" s="128"/>
      <c r="HS117" s="128"/>
      <c r="HT117" s="128"/>
      <c r="HU117" s="128"/>
      <c r="HV117" s="128"/>
      <c r="HW117" s="128"/>
      <c r="HX117" s="128"/>
      <c r="HY117" s="128"/>
      <c r="HZ117" s="128"/>
      <c r="IA117" s="128"/>
      <c r="IB117" s="128"/>
      <c r="IC117" s="128"/>
      <c r="ID117" s="128"/>
      <c r="IE117" s="128"/>
      <c r="IF117" s="128"/>
      <c r="IG117" s="128"/>
      <c r="IH117" s="128"/>
      <c r="II117" s="128"/>
      <c r="IJ117" s="128"/>
      <c r="IK117" s="128"/>
      <c r="IL117" s="128"/>
      <c r="IM117" s="128"/>
      <c r="IN117" s="128"/>
      <c r="IO117" s="128"/>
      <c r="IP117" s="128"/>
      <c r="IQ117" s="128"/>
      <c r="IR117" s="128"/>
      <c r="IS117" s="128"/>
      <c r="IT117" s="128"/>
      <c r="IU117" s="128"/>
      <c r="IV117" s="128"/>
      <c r="IW117" s="128"/>
      <c r="IX117" s="128"/>
      <c r="IY117" s="128"/>
      <c r="IZ117" s="128"/>
      <c r="JA117" s="128"/>
      <c r="JB117" s="128"/>
      <c r="JC117" s="128"/>
      <c r="JD117" s="128"/>
      <c r="JE117" s="128"/>
      <c r="JF117" s="128"/>
      <c r="JG117" s="128"/>
      <c r="JH117" s="128"/>
      <c r="JI117" s="128"/>
      <c r="JJ117" s="128"/>
      <c r="JK117" s="128"/>
      <c r="JL117" s="128"/>
      <c r="JM117" s="128"/>
      <c r="JN117" s="128"/>
      <c r="JO117" s="128"/>
      <c r="JP117" s="128"/>
      <c r="JQ117" s="128"/>
      <c r="JR117" s="128"/>
      <c r="JS117" s="128"/>
    </row>
    <row r="118" spans="1:279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  <c r="GG118" s="128"/>
      <c r="GH118" s="128"/>
      <c r="GI118" s="128"/>
      <c r="GJ118" s="128"/>
      <c r="GK118" s="128"/>
      <c r="GL118" s="128"/>
      <c r="GM118" s="128"/>
      <c r="GN118" s="128"/>
      <c r="GO118" s="128"/>
      <c r="GP118" s="128"/>
      <c r="GQ118" s="128"/>
      <c r="GR118" s="128"/>
      <c r="GS118" s="128"/>
      <c r="GT118" s="128"/>
      <c r="GU118" s="128"/>
      <c r="GV118" s="128"/>
      <c r="GW118" s="128"/>
      <c r="GX118" s="128"/>
      <c r="GY118" s="128"/>
      <c r="GZ118" s="128"/>
      <c r="HA118" s="128"/>
      <c r="HB118" s="128"/>
      <c r="HC118" s="128"/>
      <c r="HD118" s="128"/>
      <c r="HE118" s="128"/>
      <c r="HF118" s="128"/>
      <c r="HG118" s="128"/>
      <c r="HH118" s="128"/>
      <c r="HI118" s="128"/>
      <c r="HJ118" s="128"/>
      <c r="HK118" s="128"/>
      <c r="HL118" s="128"/>
      <c r="HM118" s="128"/>
      <c r="HN118" s="128"/>
      <c r="HO118" s="128"/>
      <c r="HP118" s="128"/>
      <c r="HQ118" s="128"/>
      <c r="HR118" s="128"/>
      <c r="HS118" s="128"/>
      <c r="HT118" s="128"/>
      <c r="HU118" s="128"/>
      <c r="HV118" s="128"/>
      <c r="HW118" s="128"/>
      <c r="HX118" s="128"/>
      <c r="HY118" s="128"/>
      <c r="HZ118" s="128"/>
      <c r="IA118" s="128"/>
      <c r="IB118" s="128"/>
      <c r="IC118" s="128"/>
      <c r="ID118" s="128"/>
      <c r="IE118" s="128"/>
      <c r="IF118" s="128"/>
      <c r="IG118" s="128"/>
      <c r="IH118" s="128"/>
      <c r="II118" s="128"/>
      <c r="IJ118" s="128"/>
      <c r="IK118" s="128"/>
      <c r="IL118" s="128"/>
      <c r="IM118" s="128"/>
      <c r="IN118" s="128"/>
      <c r="IO118" s="128"/>
      <c r="IP118" s="128"/>
      <c r="IQ118" s="128"/>
      <c r="IR118" s="128"/>
      <c r="IS118" s="128"/>
      <c r="IT118" s="128"/>
      <c r="IU118" s="128"/>
      <c r="IV118" s="128"/>
      <c r="IW118" s="128"/>
      <c r="IX118" s="128"/>
      <c r="IY118" s="128"/>
      <c r="IZ118" s="128"/>
      <c r="JA118" s="128"/>
      <c r="JB118" s="128"/>
      <c r="JC118" s="128"/>
      <c r="JD118" s="128"/>
      <c r="JE118" s="128"/>
      <c r="JF118" s="128"/>
      <c r="JG118" s="128"/>
      <c r="JH118" s="128"/>
      <c r="JI118" s="128"/>
      <c r="JJ118" s="128"/>
      <c r="JK118" s="128"/>
      <c r="JL118" s="128"/>
      <c r="JM118" s="128"/>
      <c r="JN118" s="128"/>
      <c r="JO118" s="128"/>
      <c r="JP118" s="128"/>
      <c r="JQ118" s="128"/>
      <c r="JR118" s="128"/>
      <c r="JS118" s="128"/>
    </row>
    <row r="119" spans="1:279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  <c r="GG119" s="128"/>
      <c r="GH119" s="128"/>
      <c r="GI119" s="128"/>
      <c r="GJ119" s="128"/>
      <c r="GK119" s="128"/>
      <c r="GL119" s="128"/>
      <c r="GM119" s="128"/>
      <c r="GN119" s="128"/>
      <c r="GO119" s="128"/>
      <c r="GP119" s="128"/>
      <c r="GQ119" s="128"/>
      <c r="GR119" s="128"/>
      <c r="GS119" s="128"/>
      <c r="GT119" s="128"/>
      <c r="GU119" s="128"/>
      <c r="GV119" s="128"/>
      <c r="GW119" s="128"/>
      <c r="GX119" s="128"/>
      <c r="GY119" s="128"/>
      <c r="GZ119" s="128"/>
      <c r="HA119" s="128"/>
      <c r="HB119" s="128"/>
      <c r="HC119" s="128"/>
      <c r="HD119" s="128"/>
      <c r="HE119" s="128"/>
      <c r="HF119" s="128"/>
      <c r="HG119" s="128"/>
      <c r="HH119" s="128"/>
      <c r="HI119" s="128"/>
      <c r="HJ119" s="128"/>
      <c r="HK119" s="128"/>
      <c r="HL119" s="128"/>
      <c r="HM119" s="128"/>
      <c r="HN119" s="128"/>
      <c r="HO119" s="128"/>
      <c r="HP119" s="128"/>
      <c r="HQ119" s="128"/>
      <c r="HR119" s="128"/>
      <c r="HS119" s="128"/>
      <c r="HT119" s="128"/>
      <c r="HU119" s="128"/>
      <c r="HV119" s="128"/>
      <c r="HW119" s="128"/>
      <c r="HX119" s="128"/>
      <c r="HY119" s="128"/>
      <c r="HZ119" s="128"/>
      <c r="IA119" s="128"/>
      <c r="IB119" s="128"/>
      <c r="IC119" s="128"/>
      <c r="ID119" s="128"/>
      <c r="IE119" s="128"/>
      <c r="IF119" s="128"/>
      <c r="IG119" s="128"/>
      <c r="IH119" s="128"/>
      <c r="II119" s="128"/>
      <c r="IJ119" s="128"/>
      <c r="IK119" s="128"/>
      <c r="IL119" s="128"/>
      <c r="IM119" s="128"/>
      <c r="IN119" s="128"/>
      <c r="IO119" s="128"/>
      <c r="IP119" s="128"/>
      <c r="IQ119" s="128"/>
      <c r="IR119" s="128"/>
      <c r="IS119" s="128"/>
      <c r="IT119" s="128"/>
      <c r="IU119" s="128"/>
      <c r="IV119" s="128"/>
      <c r="IW119" s="128"/>
      <c r="IX119" s="128"/>
      <c r="IY119" s="128"/>
      <c r="IZ119" s="128"/>
      <c r="JA119" s="128"/>
      <c r="JB119" s="128"/>
      <c r="JC119" s="128"/>
      <c r="JD119" s="128"/>
      <c r="JE119" s="128"/>
      <c r="JF119" s="128"/>
      <c r="JG119" s="128"/>
      <c r="JH119" s="128"/>
      <c r="JI119" s="128"/>
      <c r="JJ119" s="128"/>
      <c r="JK119" s="128"/>
      <c r="JL119" s="128"/>
      <c r="JM119" s="128"/>
      <c r="JN119" s="128"/>
      <c r="JO119" s="128"/>
      <c r="JP119" s="128"/>
      <c r="JQ119" s="128"/>
      <c r="JR119" s="128"/>
      <c r="JS119" s="128"/>
    </row>
    <row r="120" spans="1:279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  <c r="GG120" s="128"/>
      <c r="GH120" s="128"/>
      <c r="GI120" s="128"/>
      <c r="GJ120" s="128"/>
      <c r="GK120" s="128"/>
      <c r="GL120" s="128"/>
      <c r="GM120" s="128"/>
      <c r="GN120" s="128"/>
      <c r="GO120" s="128"/>
      <c r="GP120" s="128"/>
      <c r="GQ120" s="128"/>
      <c r="GR120" s="128"/>
      <c r="GS120" s="128"/>
      <c r="GT120" s="128"/>
      <c r="GU120" s="128"/>
      <c r="GV120" s="128"/>
      <c r="GW120" s="128"/>
      <c r="GX120" s="128"/>
      <c r="GY120" s="128"/>
      <c r="GZ120" s="128"/>
      <c r="HA120" s="128"/>
      <c r="HB120" s="128"/>
      <c r="HC120" s="128"/>
      <c r="HD120" s="128"/>
      <c r="HE120" s="128"/>
      <c r="HF120" s="128"/>
      <c r="HG120" s="128"/>
      <c r="HH120" s="128"/>
      <c r="HI120" s="128"/>
      <c r="HJ120" s="128"/>
      <c r="HK120" s="128"/>
      <c r="HL120" s="128"/>
      <c r="HM120" s="128"/>
      <c r="HN120" s="128"/>
      <c r="HO120" s="128"/>
      <c r="HP120" s="128"/>
      <c r="HQ120" s="128"/>
      <c r="HR120" s="128"/>
      <c r="HS120" s="128"/>
      <c r="HT120" s="128"/>
      <c r="HU120" s="128"/>
      <c r="HV120" s="128"/>
      <c r="HW120" s="128"/>
      <c r="HX120" s="128"/>
      <c r="HY120" s="128"/>
      <c r="HZ120" s="128"/>
      <c r="IA120" s="128"/>
      <c r="IB120" s="128"/>
      <c r="IC120" s="128"/>
      <c r="ID120" s="128"/>
      <c r="IE120" s="128"/>
      <c r="IF120" s="128"/>
      <c r="IG120" s="128"/>
      <c r="IH120" s="128"/>
      <c r="II120" s="128"/>
      <c r="IJ120" s="128"/>
      <c r="IK120" s="128"/>
      <c r="IL120" s="128"/>
      <c r="IM120" s="128"/>
      <c r="IN120" s="128"/>
      <c r="IO120" s="128"/>
      <c r="IP120" s="128"/>
      <c r="IQ120" s="128"/>
      <c r="IR120" s="128"/>
      <c r="IS120" s="128"/>
      <c r="IT120" s="128"/>
      <c r="IU120" s="128"/>
      <c r="IV120" s="128"/>
      <c r="IW120" s="128"/>
      <c r="IX120" s="128"/>
      <c r="IY120" s="128"/>
      <c r="IZ120" s="128"/>
      <c r="JA120" s="128"/>
      <c r="JB120" s="128"/>
      <c r="JC120" s="128"/>
      <c r="JD120" s="128"/>
      <c r="JE120" s="128"/>
      <c r="JF120" s="128"/>
      <c r="JG120" s="128"/>
      <c r="JH120" s="128"/>
      <c r="JI120" s="128"/>
      <c r="JJ120" s="128"/>
      <c r="JK120" s="128"/>
      <c r="JL120" s="128"/>
      <c r="JM120" s="128"/>
      <c r="JN120" s="128"/>
      <c r="JO120" s="128"/>
      <c r="JP120" s="128"/>
      <c r="JQ120" s="128"/>
      <c r="JR120" s="128"/>
      <c r="JS120" s="128"/>
    </row>
    <row r="121" spans="1:279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  <c r="GG121" s="128"/>
      <c r="GH121" s="128"/>
      <c r="GI121" s="128"/>
      <c r="GJ121" s="128"/>
      <c r="GK121" s="128"/>
      <c r="GL121" s="128"/>
      <c r="GM121" s="128"/>
      <c r="GN121" s="128"/>
      <c r="GO121" s="128"/>
      <c r="GP121" s="128"/>
      <c r="GQ121" s="128"/>
      <c r="GR121" s="128"/>
      <c r="GS121" s="128"/>
      <c r="GT121" s="128"/>
      <c r="GU121" s="128"/>
      <c r="GV121" s="128"/>
      <c r="GW121" s="128"/>
      <c r="GX121" s="128"/>
      <c r="GY121" s="128"/>
      <c r="GZ121" s="128"/>
      <c r="HA121" s="128"/>
      <c r="HB121" s="128"/>
      <c r="HC121" s="128"/>
      <c r="HD121" s="128"/>
      <c r="HE121" s="128"/>
      <c r="HF121" s="128"/>
      <c r="HG121" s="128"/>
      <c r="HH121" s="128"/>
      <c r="HI121" s="128"/>
      <c r="HJ121" s="128"/>
      <c r="HK121" s="128"/>
      <c r="HL121" s="128"/>
      <c r="HM121" s="128"/>
      <c r="HN121" s="128"/>
      <c r="HO121" s="128"/>
      <c r="HP121" s="128"/>
      <c r="HQ121" s="128"/>
      <c r="HR121" s="128"/>
      <c r="HS121" s="128"/>
      <c r="HT121" s="128"/>
      <c r="HU121" s="128"/>
      <c r="HV121" s="128"/>
      <c r="HW121" s="128"/>
      <c r="HX121" s="128"/>
      <c r="HY121" s="128"/>
      <c r="HZ121" s="128"/>
      <c r="IA121" s="128"/>
      <c r="IB121" s="128"/>
      <c r="IC121" s="128"/>
      <c r="ID121" s="128"/>
      <c r="IE121" s="128"/>
      <c r="IF121" s="128"/>
      <c r="IG121" s="128"/>
      <c r="IH121" s="128"/>
      <c r="II121" s="128"/>
      <c r="IJ121" s="128"/>
      <c r="IK121" s="128"/>
      <c r="IL121" s="128"/>
      <c r="IM121" s="128"/>
      <c r="IN121" s="128"/>
      <c r="IO121" s="128"/>
      <c r="IP121" s="128"/>
      <c r="IQ121" s="128"/>
      <c r="IR121" s="128"/>
      <c r="IS121" s="128"/>
      <c r="IT121" s="128"/>
      <c r="IU121" s="128"/>
      <c r="IV121" s="128"/>
      <c r="IW121" s="128"/>
      <c r="IX121" s="128"/>
      <c r="IY121" s="128"/>
      <c r="IZ121" s="128"/>
      <c r="JA121" s="128"/>
      <c r="JB121" s="128"/>
      <c r="JC121" s="128"/>
      <c r="JD121" s="128"/>
      <c r="JE121" s="128"/>
      <c r="JF121" s="128"/>
      <c r="JG121" s="128"/>
      <c r="JH121" s="128"/>
      <c r="JI121" s="128"/>
      <c r="JJ121" s="128"/>
      <c r="JK121" s="128"/>
      <c r="JL121" s="128"/>
      <c r="JM121" s="128"/>
      <c r="JN121" s="128"/>
      <c r="JO121" s="128"/>
      <c r="JP121" s="128"/>
      <c r="JQ121" s="128"/>
      <c r="JR121" s="128"/>
      <c r="JS121" s="128"/>
    </row>
    <row r="122" spans="1:279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  <c r="GG122" s="128"/>
      <c r="GH122" s="128"/>
      <c r="GI122" s="128"/>
      <c r="GJ122" s="128"/>
      <c r="GK122" s="128"/>
      <c r="GL122" s="128"/>
      <c r="GM122" s="128"/>
      <c r="GN122" s="128"/>
      <c r="GO122" s="128"/>
      <c r="GP122" s="128"/>
      <c r="GQ122" s="128"/>
      <c r="GR122" s="128"/>
      <c r="GS122" s="128"/>
      <c r="GT122" s="128"/>
      <c r="GU122" s="128"/>
      <c r="GV122" s="128"/>
      <c r="GW122" s="128"/>
      <c r="GX122" s="128"/>
      <c r="GY122" s="128"/>
      <c r="GZ122" s="128"/>
      <c r="HA122" s="128"/>
      <c r="HB122" s="128"/>
      <c r="HC122" s="128"/>
      <c r="HD122" s="128"/>
      <c r="HE122" s="128"/>
      <c r="HF122" s="128"/>
      <c r="HG122" s="128"/>
      <c r="HH122" s="128"/>
      <c r="HI122" s="128"/>
      <c r="HJ122" s="128"/>
      <c r="HK122" s="128"/>
      <c r="HL122" s="128"/>
      <c r="HM122" s="128"/>
      <c r="HN122" s="128"/>
      <c r="HO122" s="128"/>
      <c r="HP122" s="128"/>
      <c r="HQ122" s="128"/>
      <c r="HR122" s="128"/>
      <c r="HS122" s="128"/>
      <c r="HT122" s="128"/>
      <c r="HU122" s="128"/>
      <c r="HV122" s="128"/>
      <c r="HW122" s="128"/>
      <c r="HX122" s="128"/>
      <c r="HY122" s="128"/>
      <c r="HZ122" s="128"/>
      <c r="IA122" s="128"/>
      <c r="IB122" s="128"/>
      <c r="IC122" s="128"/>
      <c r="ID122" s="128"/>
      <c r="IE122" s="128"/>
      <c r="IF122" s="128"/>
      <c r="IG122" s="128"/>
      <c r="IH122" s="128"/>
      <c r="II122" s="128"/>
      <c r="IJ122" s="128"/>
      <c r="IK122" s="128"/>
      <c r="IL122" s="128"/>
      <c r="IM122" s="128"/>
      <c r="IN122" s="128"/>
      <c r="IO122" s="128"/>
      <c r="IP122" s="128"/>
      <c r="IQ122" s="128"/>
      <c r="IR122" s="128"/>
      <c r="IS122" s="128"/>
      <c r="IT122" s="128"/>
      <c r="IU122" s="128"/>
      <c r="IV122" s="128"/>
      <c r="IW122" s="128"/>
      <c r="IX122" s="128"/>
      <c r="IY122" s="128"/>
      <c r="IZ122" s="128"/>
      <c r="JA122" s="128"/>
      <c r="JB122" s="128"/>
      <c r="JC122" s="128"/>
      <c r="JD122" s="128"/>
      <c r="JE122" s="128"/>
      <c r="JF122" s="128"/>
      <c r="JG122" s="128"/>
      <c r="JH122" s="128"/>
      <c r="JI122" s="128"/>
      <c r="JJ122" s="128"/>
      <c r="JK122" s="128"/>
      <c r="JL122" s="128"/>
      <c r="JM122" s="128"/>
      <c r="JN122" s="128"/>
      <c r="JO122" s="128"/>
      <c r="JP122" s="128"/>
      <c r="JQ122" s="128"/>
      <c r="JR122" s="128"/>
      <c r="JS122" s="128"/>
    </row>
    <row r="123" spans="1:279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  <c r="GG123" s="128"/>
      <c r="GH123" s="128"/>
      <c r="GI123" s="128"/>
      <c r="GJ123" s="128"/>
      <c r="GK123" s="128"/>
      <c r="GL123" s="128"/>
      <c r="GM123" s="128"/>
      <c r="GN123" s="128"/>
      <c r="GO123" s="128"/>
      <c r="GP123" s="128"/>
      <c r="GQ123" s="128"/>
      <c r="GR123" s="128"/>
      <c r="GS123" s="128"/>
      <c r="GT123" s="128"/>
      <c r="GU123" s="128"/>
      <c r="GV123" s="128"/>
      <c r="GW123" s="128"/>
      <c r="GX123" s="128"/>
      <c r="GY123" s="128"/>
      <c r="GZ123" s="128"/>
      <c r="HA123" s="128"/>
      <c r="HB123" s="128"/>
      <c r="HC123" s="128"/>
      <c r="HD123" s="128"/>
      <c r="HE123" s="128"/>
      <c r="HF123" s="128"/>
      <c r="HG123" s="128"/>
      <c r="HH123" s="128"/>
      <c r="HI123" s="128"/>
      <c r="HJ123" s="128"/>
      <c r="HK123" s="128"/>
      <c r="HL123" s="128"/>
      <c r="HM123" s="128"/>
      <c r="HN123" s="128"/>
      <c r="HO123" s="128"/>
      <c r="HP123" s="128"/>
      <c r="HQ123" s="128"/>
      <c r="HR123" s="128"/>
      <c r="HS123" s="128"/>
      <c r="HT123" s="128"/>
      <c r="HU123" s="128"/>
      <c r="HV123" s="128"/>
      <c r="HW123" s="128"/>
      <c r="HX123" s="128"/>
      <c r="HY123" s="128"/>
      <c r="HZ123" s="128"/>
      <c r="IA123" s="128"/>
      <c r="IB123" s="128"/>
      <c r="IC123" s="128"/>
      <c r="ID123" s="128"/>
      <c r="IE123" s="128"/>
      <c r="IF123" s="128"/>
      <c r="IG123" s="128"/>
      <c r="IH123" s="128"/>
      <c r="II123" s="128"/>
      <c r="IJ123" s="128"/>
      <c r="IK123" s="128"/>
      <c r="IL123" s="128"/>
      <c r="IM123" s="128"/>
      <c r="IN123" s="128"/>
      <c r="IO123" s="128"/>
      <c r="IP123" s="128"/>
      <c r="IQ123" s="128"/>
      <c r="IR123" s="128"/>
      <c r="IS123" s="128"/>
      <c r="IT123" s="128"/>
      <c r="IU123" s="128"/>
      <c r="IV123" s="128"/>
      <c r="IW123" s="128"/>
      <c r="IX123" s="128"/>
      <c r="IY123" s="128"/>
      <c r="IZ123" s="128"/>
      <c r="JA123" s="128"/>
      <c r="JB123" s="128"/>
      <c r="JC123" s="128"/>
      <c r="JD123" s="128"/>
      <c r="JE123" s="128"/>
      <c r="JF123" s="128"/>
      <c r="JG123" s="128"/>
      <c r="JH123" s="128"/>
      <c r="JI123" s="128"/>
      <c r="JJ123" s="128"/>
      <c r="JK123" s="128"/>
      <c r="JL123" s="128"/>
      <c r="JM123" s="128"/>
      <c r="JN123" s="128"/>
      <c r="JO123" s="128"/>
      <c r="JP123" s="128"/>
      <c r="JQ123" s="128"/>
      <c r="JR123" s="128"/>
      <c r="JS123" s="128"/>
    </row>
    <row r="124" spans="1:279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  <c r="GG124" s="128"/>
      <c r="GH124" s="128"/>
      <c r="GI124" s="128"/>
      <c r="GJ124" s="128"/>
      <c r="GK124" s="128"/>
      <c r="GL124" s="128"/>
      <c r="GM124" s="128"/>
      <c r="GN124" s="128"/>
      <c r="GO124" s="128"/>
      <c r="GP124" s="128"/>
      <c r="GQ124" s="128"/>
      <c r="GR124" s="128"/>
      <c r="GS124" s="128"/>
      <c r="GT124" s="128"/>
      <c r="GU124" s="128"/>
      <c r="GV124" s="128"/>
      <c r="GW124" s="128"/>
      <c r="GX124" s="128"/>
      <c r="GY124" s="128"/>
      <c r="GZ124" s="128"/>
      <c r="HA124" s="128"/>
      <c r="HB124" s="128"/>
      <c r="HC124" s="128"/>
      <c r="HD124" s="128"/>
      <c r="HE124" s="128"/>
      <c r="HF124" s="128"/>
      <c r="HG124" s="128"/>
      <c r="HH124" s="128"/>
      <c r="HI124" s="128"/>
      <c r="HJ124" s="128"/>
      <c r="HK124" s="128"/>
      <c r="HL124" s="128"/>
      <c r="HM124" s="128"/>
      <c r="HN124" s="128"/>
      <c r="HO124" s="128"/>
      <c r="HP124" s="128"/>
      <c r="HQ124" s="128"/>
      <c r="HR124" s="128"/>
      <c r="HS124" s="128"/>
      <c r="HT124" s="128"/>
      <c r="HU124" s="128"/>
      <c r="HV124" s="128"/>
      <c r="HW124" s="128"/>
      <c r="HX124" s="128"/>
      <c r="HY124" s="128"/>
      <c r="HZ124" s="128"/>
      <c r="IA124" s="128"/>
      <c r="IB124" s="128"/>
      <c r="IC124" s="128"/>
      <c r="ID124" s="128"/>
      <c r="IE124" s="128"/>
      <c r="IF124" s="128"/>
      <c r="IG124" s="128"/>
      <c r="IH124" s="128"/>
      <c r="II124" s="128"/>
      <c r="IJ124" s="128"/>
      <c r="IK124" s="128"/>
      <c r="IL124" s="128"/>
      <c r="IM124" s="128"/>
      <c r="IN124" s="128"/>
      <c r="IO124" s="128"/>
      <c r="IP124" s="128"/>
      <c r="IQ124" s="128"/>
      <c r="IR124" s="128"/>
      <c r="IS124" s="128"/>
      <c r="IT124" s="128"/>
      <c r="IU124" s="128"/>
      <c r="IV124" s="128"/>
      <c r="IW124" s="128"/>
      <c r="IX124" s="128"/>
      <c r="IY124" s="128"/>
      <c r="IZ124" s="128"/>
      <c r="JA124" s="128"/>
      <c r="JB124" s="128"/>
      <c r="JC124" s="128"/>
      <c r="JD124" s="128"/>
      <c r="JE124" s="128"/>
      <c r="JF124" s="128"/>
      <c r="JG124" s="128"/>
      <c r="JH124" s="128"/>
      <c r="JI124" s="128"/>
      <c r="JJ124" s="128"/>
      <c r="JK124" s="128"/>
      <c r="JL124" s="128"/>
      <c r="JM124" s="128"/>
      <c r="JN124" s="128"/>
      <c r="JO124" s="128"/>
      <c r="JP124" s="128"/>
      <c r="JQ124" s="128"/>
      <c r="JR124" s="128"/>
      <c r="JS124" s="128"/>
    </row>
    <row r="125" spans="1:279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  <c r="GG125" s="128"/>
      <c r="GH125" s="128"/>
      <c r="GI125" s="128"/>
      <c r="GJ125" s="128"/>
      <c r="GK125" s="128"/>
      <c r="GL125" s="128"/>
      <c r="GM125" s="128"/>
      <c r="GN125" s="128"/>
      <c r="GO125" s="128"/>
      <c r="GP125" s="128"/>
      <c r="GQ125" s="128"/>
      <c r="GR125" s="128"/>
      <c r="GS125" s="128"/>
      <c r="GT125" s="128"/>
      <c r="GU125" s="128"/>
      <c r="GV125" s="128"/>
      <c r="GW125" s="128"/>
      <c r="GX125" s="128"/>
      <c r="GY125" s="128"/>
      <c r="GZ125" s="128"/>
      <c r="HA125" s="128"/>
      <c r="HB125" s="128"/>
      <c r="HC125" s="128"/>
      <c r="HD125" s="128"/>
      <c r="HE125" s="128"/>
      <c r="HF125" s="128"/>
      <c r="HG125" s="128"/>
      <c r="HH125" s="128"/>
      <c r="HI125" s="128"/>
      <c r="HJ125" s="128"/>
      <c r="HK125" s="128"/>
      <c r="HL125" s="128"/>
      <c r="HM125" s="128"/>
      <c r="HN125" s="128"/>
      <c r="HO125" s="128"/>
      <c r="HP125" s="128"/>
      <c r="HQ125" s="128"/>
      <c r="HR125" s="128"/>
      <c r="HS125" s="128"/>
      <c r="HT125" s="128"/>
      <c r="HU125" s="128"/>
      <c r="HV125" s="128"/>
      <c r="HW125" s="128"/>
      <c r="HX125" s="128"/>
      <c r="HY125" s="128"/>
      <c r="HZ125" s="128"/>
      <c r="IA125" s="128"/>
      <c r="IB125" s="128"/>
      <c r="IC125" s="128"/>
      <c r="ID125" s="128"/>
      <c r="IE125" s="128"/>
      <c r="IF125" s="128"/>
      <c r="IG125" s="128"/>
      <c r="IH125" s="128"/>
      <c r="II125" s="128"/>
      <c r="IJ125" s="128"/>
      <c r="IK125" s="128"/>
      <c r="IL125" s="128"/>
      <c r="IM125" s="128"/>
      <c r="IN125" s="128"/>
      <c r="IO125" s="128"/>
      <c r="IP125" s="128"/>
      <c r="IQ125" s="128"/>
      <c r="IR125" s="128"/>
      <c r="IS125" s="128"/>
      <c r="IT125" s="128"/>
      <c r="IU125" s="128"/>
      <c r="IV125" s="128"/>
      <c r="IW125" s="128"/>
      <c r="IX125" s="128"/>
      <c r="IY125" s="128"/>
      <c r="IZ125" s="128"/>
      <c r="JA125" s="128"/>
      <c r="JB125" s="128"/>
      <c r="JC125" s="128"/>
      <c r="JD125" s="128"/>
      <c r="JE125" s="128"/>
      <c r="JF125" s="128"/>
      <c r="JG125" s="128"/>
      <c r="JH125" s="128"/>
      <c r="JI125" s="128"/>
      <c r="JJ125" s="128"/>
      <c r="JK125" s="128"/>
      <c r="JL125" s="128"/>
      <c r="JM125" s="128"/>
      <c r="JN125" s="128"/>
      <c r="JO125" s="128"/>
      <c r="JP125" s="128"/>
      <c r="JQ125" s="128"/>
      <c r="JR125" s="128"/>
      <c r="JS125" s="128"/>
    </row>
    <row r="126" spans="1:279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  <c r="GG126" s="128"/>
      <c r="GH126" s="128"/>
      <c r="GI126" s="128"/>
      <c r="GJ126" s="128"/>
      <c r="GK126" s="128"/>
      <c r="GL126" s="128"/>
      <c r="GM126" s="128"/>
      <c r="GN126" s="128"/>
      <c r="GO126" s="128"/>
      <c r="GP126" s="128"/>
      <c r="GQ126" s="128"/>
      <c r="GR126" s="128"/>
      <c r="GS126" s="128"/>
      <c r="GT126" s="128"/>
      <c r="GU126" s="128"/>
      <c r="GV126" s="128"/>
      <c r="GW126" s="128"/>
      <c r="GX126" s="128"/>
      <c r="GY126" s="128"/>
      <c r="GZ126" s="128"/>
      <c r="HA126" s="128"/>
      <c r="HB126" s="128"/>
      <c r="HC126" s="128"/>
      <c r="HD126" s="128"/>
      <c r="HE126" s="128"/>
      <c r="HF126" s="128"/>
      <c r="HG126" s="128"/>
      <c r="HH126" s="128"/>
      <c r="HI126" s="128"/>
      <c r="HJ126" s="128"/>
      <c r="HK126" s="128"/>
      <c r="HL126" s="128"/>
      <c r="HM126" s="128"/>
      <c r="HN126" s="128"/>
      <c r="HO126" s="128"/>
      <c r="HP126" s="128"/>
      <c r="HQ126" s="128"/>
      <c r="HR126" s="128"/>
      <c r="HS126" s="128"/>
      <c r="HT126" s="128"/>
      <c r="HU126" s="128"/>
      <c r="HV126" s="128"/>
      <c r="HW126" s="128"/>
      <c r="HX126" s="128"/>
      <c r="HY126" s="128"/>
      <c r="HZ126" s="128"/>
      <c r="IA126" s="128"/>
      <c r="IB126" s="128"/>
      <c r="IC126" s="128"/>
      <c r="ID126" s="128"/>
      <c r="IE126" s="128"/>
      <c r="IF126" s="128"/>
      <c r="IG126" s="128"/>
      <c r="IH126" s="128"/>
      <c r="II126" s="128"/>
      <c r="IJ126" s="128"/>
      <c r="IK126" s="128"/>
      <c r="IL126" s="128"/>
      <c r="IM126" s="128"/>
      <c r="IN126" s="128"/>
      <c r="IO126" s="128"/>
      <c r="IP126" s="128"/>
      <c r="IQ126" s="128"/>
      <c r="IR126" s="128"/>
      <c r="IS126" s="128"/>
      <c r="IT126" s="128"/>
      <c r="IU126" s="128"/>
      <c r="IV126" s="128"/>
      <c r="IW126" s="128"/>
      <c r="IX126" s="128"/>
      <c r="IY126" s="128"/>
      <c r="IZ126" s="128"/>
      <c r="JA126" s="128"/>
      <c r="JB126" s="128"/>
      <c r="JC126" s="128"/>
      <c r="JD126" s="128"/>
      <c r="JE126" s="128"/>
      <c r="JF126" s="128"/>
      <c r="JG126" s="128"/>
      <c r="JH126" s="128"/>
      <c r="JI126" s="128"/>
      <c r="JJ126" s="128"/>
      <c r="JK126" s="128"/>
      <c r="JL126" s="128"/>
      <c r="JM126" s="128"/>
      <c r="JN126" s="128"/>
      <c r="JO126" s="128"/>
      <c r="JP126" s="128"/>
      <c r="JQ126" s="128"/>
      <c r="JR126" s="128"/>
      <c r="JS126" s="128"/>
    </row>
    <row r="127" spans="1:279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  <c r="GG127" s="128"/>
      <c r="GH127" s="128"/>
      <c r="GI127" s="128"/>
      <c r="GJ127" s="128"/>
      <c r="GK127" s="128"/>
      <c r="GL127" s="128"/>
      <c r="GM127" s="128"/>
      <c r="GN127" s="128"/>
      <c r="GO127" s="128"/>
      <c r="GP127" s="128"/>
      <c r="GQ127" s="128"/>
      <c r="GR127" s="128"/>
      <c r="GS127" s="128"/>
      <c r="GT127" s="128"/>
      <c r="GU127" s="128"/>
      <c r="GV127" s="128"/>
      <c r="GW127" s="128"/>
      <c r="GX127" s="128"/>
      <c r="GY127" s="128"/>
      <c r="GZ127" s="128"/>
      <c r="HA127" s="128"/>
      <c r="HB127" s="128"/>
      <c r="HC127" s="128"/>
      <c r="HD127" s="128"/>
      <c r="HE127" s="128"/>
      <c r="HF127" s="128"/>
      <c r="HG127" s="128"/>
      <c r="HH127" s="128"/>
      <c r="HI127" s="128"/>
      <c r="HJ127" s="128"/>
      <c r="HK127" s="128"/>
      <c r="HL127" s="128"/>
      <c r="HM127" s="128"/>
      <c r="HN127" s="128"/>
      <c r="HO127" s="128"/>
      <c r="HP127" s="128"/>
      <c r="HQ127" s="128"/>
      <c r="HR127" s="128"/>
      <c r="HS127" s="128"/>
      <c r="HT127" s="128"/>
      <c r="HU127" s="128"/>
      <c r="HV127" s="128"/>
      <c r="HW127" s="128"/>
      <c r="HX127" s="128"/>
      <c r="HY127" s="128"/>
      <c r="HZ127" s="128"/>
      <c r="IA127" s="128"/>
      <c r="IB127" s="128"/>
      <c r="IC127" s="128"/>
      <c r="ID127" s="128"/>
      <c r="IE127" s="128"/>
      <c r="IF127" s="128"/>
      <c r="IG127" s="128"/>
      <c r="IH127" s="128"/>
      <c r="II127" s="128"/>
      <c r="IJ127" s="128"/>
      <c r="IK127" s="128"/>
      <c r="IL127" s="128"/>
      <c r="IM127" s="128"/>
      <c r="IN127" s="128"/>
      <c r="IO127" s="128"/>
      <c r="IP127" s="128"/>
      <c r="IQ127" s="128"/>
      <c r="IR127" s="128"/>
      <c r="IS127" s="128"/>
      <c r="IT127" s="128"/>
      <c r="IU127" s="128"/>
      <c r="IV127" s="128"/>
      <c r="IW127" s="128"/>
      <c r="IX127" s="128"/>
      <c r="IY127" s="128"/>
      <c r="IZ127" s="128"/>
      <c r="JA127" s="128"/>
      <c r="JB127" s="128"/>
      <c r="JC127" s="128"/>
      <c r="JD127" s="128"/>
      <c r="JE127" s="128"/>
      <c r="JF127" s="128"/>
      <c r="JG127" s="128"/>
      <c r="JH127" s="128"/>
      <c r="JI127" s="128"/>
      <c r="JJ127" s="128"/>
      <c r="JK127" s="128"/>
      <c r="JL127" s="128"/>
      <c r="JM127" s="128"/>
      <c r="JN127" s="128"/>
      <c r="JO127" s="128"/>
      <c r="JP127" s="128"/>
      <c r="JQ127" s="128"/>
      <c r="JR127" s="128"/>
      <c r="JS127" s="128"/>
    </row>
    <row r="128" spans="1:279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  <c r="GG128" s="128"/>
      <c r="GH128" s="128"/>
      <c r="GI128" s="128"/>
      <c r="GJ128" s="128"/>
      <c r="GK128" s="128"/>
      <c r="GL128" s="128"/>
      <c r="GM128" s="128"/>
      <c r="GN128" s="128"/>
      <c r="GO128" s="128"/>
      <c r="GP128" s="128"/>
      <c r="GQ128" s="128"/>
      <c r="GR128" s="128"/>
      <c r="GS128" s="128"/>
      <c r="GT128" s="128"/>
      <c r="GU128" s="128"/>
      <c r="GV128" s="128"/>
      <c r="GW128" s="128"/>
      <c r="GX128" s="128"/>
      <c r="GY128" s="128"/>
      <c r="GZ128" s="128"/>
      <c r="HA128" s="128"/>
      <c r="HB128" s="128"/>
      <c r="HC128" s="128"/>
      <c r="HD128" s="128"/>
      <c r="HE128" s="128"/>
      <c r="HF128" s="128"/>
      <c r="HG128" s="128"/>
      <c r="HH128" s="128"/>
      <c r="HI128" s="128"/>
      <c r="HJ128" s="128"/>
      <c r="HK128" s="128"/>
      <c r="HL128" s="128"/>
      <c r="HM128" s="128"/>
      <c r="HN128" s="128"/>
      <c r="HO128" s="128"/>
      <c r="HP128" s="128"/>
      <c r="HQ128" s="128"/>
      <c r="HR128" s="128"/>
      <c r="HS128" s="128"/>
      <c r="HT128" s="128"/>
      <c r="HU128" s="128"/>
      <c r="HV128" s="128"/>
      <c r="HW128" s="128"/>
      <c r="HX128" s="128"/>
      <c r="HY128" s="128"/>
      <c r="HZ128" s="128"/>
      <c r="IA128" s="128"/>
      <c r="IB128" s="128"/>
      <c r="IC128" s="128"/>
      <c r="ID128" s="128"/>
      <c r="IE128" s="128"/>
      <c r="IF128" s="128"/>
      <c r="IG128" s="128"/>
      <c r="IH128" s="128"/>
      <c r="II128" s="128"/>
      <c r="IJ128" s="128"/>
      <c r="IK128" s="128"/>
      <c r="IL128" s="128"/>
      <c r="IM128" s="128"/>
      <c r="IN128" s="128"/>
      <c r="IO128" s="128"/>
      <c r="IP128" s="128"/>
      <c r="IQ128" s="128"/>
      <c r="IR128" s="128"/>
      <c r="IS128" s="128"/>
      <c r="IT128" s="128"/>
      <c r="IU128" s="128"/>
      <c r="IV128" s="128"/>
      <c r="IW128" s="128"/>
      <c r="IX128" s="128"/>
      <c r="IY128" s="128"/>
      <c r="IZ128" s="128"/>
      <c r="JA128" s="128"/>
      <c r="JB128" s="128"/>
      <c r="JC128" s="128"/>
      <c r="JD128" s="128"/>
      <c r="JE128" s="128"/>
      <c r="JF128" s="128"/>
      <c r="JG128" s="128"/>
      <c r="JH128" s="128"/>
      <c r="JI128" s="128"/>
      <c r="JJ128" s="128"/>
      <c r="JK128" s="128"/>
      <c r="JL128" s="128"/>
      <c r="JM128" s="128"/>
      <c r="JN128" s="128"/>
      <c r="JO128" s="128"/>
      <c r="JP128" s="128"/>
      <c r="JQ128" s="128"/>
      <c r="JR128" s="128"/>
      <c r="JS128" s="128"/>
    </row>
    <row r="129" spans="1:279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  <c r="GG129" s="128"/>
      <c r="GH129" s="128"/>
      <c r="GI129" s="128"/>
      <c r="GJ129" s="128"/>
      <c r="GK129" s="128"/>
      <c r="GL129" s="128"/>
      <c r="GM129" s="128"/>
      <c r="GN129" s="128"/>
      <c r="GO129" s="128"/>
      <c r="GP129" s="128"/>
      <c r="GQ129" s="128"/>
      <c r="GR129" s="128"/>
      <c r="GS129" s="128"/>
      <c r="GT129" s="128"/>
      <c r="GU129" s="128"/>
      <c r="GV129" s="128"/>
      <c r="GW129" s="128"/>
      <c r="GX129" s="128"/>
      <c r="GY129" s="128"/>
      <c r="GZ129" s="128"/>
      <c r="HA129" s="128"/>
      <c r="HB129" s="128"/>
      <c r="HC129" s="128"/>
      <c r="HD129" s="128"/>
      <c r="HE129" s="128"/>
      <c r="HF129" s="128"/>
      <c r="HG129" s="128"/>
      <c r="HH129" s="128"/>
      <c r="HI129" s="128"/>
      <c r="HJ129" s="128"/>
      <c r="HK129" s="128"/>
      <c r="HL129" s="128"/>
      <c r="HM129" s="128"/>
      <c r="HN129" s="128"/>
      <c r="HO129" s="128"/>
      <c r="HP129" s="128"/>
      <c r="HQ129" s="128"/>
      <c r="HR129" s="128"/>
      <c r="HS129" s="128"/>
      <c r="HT129" s="128"/>
      <c r="HU129" s="128"/>
      <c r="HV129" s="128"/>
      <c r="HW129" s="128"/>
      <c r="HX129" s="128"/>
      <c r="HY129" s="128"/>
      <c r="HZ129" s="128"/>
      <c r="IA129" s="128"/>
      <c r="IB129" s="128"/>
      <c r="IC129" s="128"/>
      <c r="ID129" s="128"/>
      <c r="IE129" s="128"/>
      <c r="IF129" s="128"/>
      <c r="IG129" s="128"/>
      <c r="IH129" s="128"/>
      <c r="II129" s="128"/>
      <c r="IJ129" s="128"/>
      <c r="IK129" s="128"/>
      <c r="IL129" s="128"/>
      <c r="IM129" s="128"/>
      <c r="IN129" s="128"/>
      <c r="IO129" s="128"/>
      <c r="IP129" s="128"/>
      <c r="IQ129" s="128"/>
      <c r="IR129" s="128"/>
      <c r="IS129" s="128"/>
      <c r="IT129" s="128"/>
      <c r="IU129" s="128"/>
      <c r="IV129" s="128"/>
      <c r="IW129" s="128"/>
      <c r="IX129" s="128"/>
      <c r="IY129" s="128"/>
      <c r="IZ129" s="128"/>
      <c r="JA129" s="128"/>
      <c r="JB129" s="128"/>
      <c r="JC129" s="128"/>
      <c r="JD129" s="128"/>
      <c r="JE129" s="128"/>
      <c r="JF129" s="128"/>
      <c r="JG129" s="128"/>
      <c r="JH129" s="128"/>
      <c r="JI129" s="128"/>
      <c r="JJ129" s="128"/>
      <c r="JK129" s="128"/>
      <c r="JL129" s="128"/>
      <c r="JM129" s="128"/>
      <c r="JN129" s="128"/>
      <c r="JO129" s="128"/>
      <c r="JP129" s="128"/>
      <c r="JQ129" s="128"/>
      <c r="JR129" s="128"/>
      <c r="JS129" s="128"/>
    </row>
    <row r="130" spans="1:279" s="128" customFormat="1"/>
    <row r="131" spans="1:279" s="128" customFormat="1"/>
    <row r="132" spans="1:279" s="128" customFormat="1"/>
    <row r="133" spans="1:279" s="128" customFormat="1"/>
    <row r="134" spans="1:279" s="128" customFormat="1"/>
    <row r="135" spans="1:279" s="128" customFormat="1"/>
    <row r="136" spans="1:279" s="128" customFormat="1"/>
    <row r="137" spans="1:279" s="128" customFormat="1"/>
    <row r="138" spans="1:279" s="128" customFormat="1"/>
    <row r="139" spans="1:279" s="128" customFormat="1"/>
    <row r="140" spans="1:279" s="128" customFormat="1"/>
    <row r="141" spans="1:279" s="128" customFormat="1"/>
    <row r="142" spans="1:279" s="128" customFormat="1"/>
    <row r="143" spans="1:279" s="128" customFormat="1"/>
    <row r="144" spans="1:279" s="128" customFormat="1"/>
    <row r="145" s="128" customFormat="1"/>
    <row r="146" s="128" customFormat="1"/>
    <row r="147" s="128" customFormat="1"/>
    <row r="148" s="128" customFormat="1"/>
    <row r="149" s="128" customFormat="1"/>
    <row r="150" s="128" customFormat="1"/>
    <row r="151" s="128" customFormat="1"/>
    <row r="152" s="128" customFormat="1"/>
    <row r="153" s="128" customFormat="1"/>
    <row r="154" s="128" customFormat="1"/>
    <row r="155" s="128" customFormat="1"/>
    <row r="156" s="128" customFormat="1"/>
    <row r="157" s="128" customFormat="1"/>
    <row r="158" s="128" customFormat="1"/>
    <row r="159" s="128" customFormat="1"/>
    <row r="160" s="128" customFormat="1"/>
    <row r="161" s="128" customFormat="1"/>
    <row r="162" s="128" customFormat="1"/>
    <row r="163" s="128" customFormat="1"/>
    <row r="164" s="128" customFormat="1"/>
    <row r="165" s="128" customFormat="1"/>
    <row r="166" s="128" customFormat="1"/>
    <row r="167" s="128" customFormat="1"/>
    <row r="168" s="128" customFormat="1"/>
    <row r="169" s="128" customFormat="1"/>
    <row r="170" s="128" customFormat="1"/>
    <row r="171" s="128" customFormat="1"/>
    <row r="172" s="128" customFormat="1"/>
    <row r="173" s="128" customFormat="1"/>
    <row r="174" s="128" customFormat="1"/>
    <row r="175" s="128" customFormat="1"/>
    <row r="176" s="128" customFormat="1"/>
    <row r="177" s="128" customFormat="1"/>
    <row r="178" s="128" customFormat="1"/>
    <row r="179" s="128" customFormat="1"/>
    <row r="180" s="128" customFormat="1"/>
    <row r="181" s="128" customFormat="1"/>
    <row r="182" s="128" customFormat="1"/>
    <row r="183" s="128" customFormat="1"/>
    <row r="184" s="128" customFormat="1"/>
    <row r="185" s="128" customFormat="1"/>
    <row r="186" s="128" customFormat="1"/>
    <row r="187" s="128" customFormat="1"/>
    <row r="188" s="128" customFormat="1"/>
    <row r="189" s="128" customFormat="1"/>
    <row r="190" s="128" customFormat="1"/>
    <row r="191" s="128" customFormat="1"/>
    <row r="192" s="128" customFormat="1"/>
    <row r="193" s="128" customFormat="1"/>
    <row r="194" s="128" customFormat="1"/>
    <row r="195" s="128" customFormat="1"/>
    <row r="196" s="128" customFormat="1"/>
    <row r="197" s="128" customFormat="1"/>
    <row r="198" s="128" customFormat="1"/>
    <row r="199" s="128" customFormat="1"/>
    <row r="200" s="128" customFormat="1"/>
    <row r="201" s="128" customFormat="1"/>
    <row r="202" s="128" customFormat="1"/>
    <row r="203" s="128" customFormat="1"/>
    <row r="204" s="128" customFormat="1"/>
    <row r="205" s="128" customFormat="1"/>
    <row r="206" s="128" customFormat="1"/>
    <row r="207" s="128" customFormat="1"/>
    <row r="208" s="128" customFormat="1"/>
    <row r="209" s="128" customFormat="1"/>
    <row r="210" s="128" customFormat="1"/>
    <row r="211" s="128" customFormat="1"/>
    <row r="212" s="128" customFormat="1"/>
    <row r="213" s="128" customFormat="1"/>
    <row r="214" s="128" customFormat="1"/>
    <row r="215" s="128" customFormat="1"/>
    <row r="216" s="128" customFormat="1"/>
    <row r="217" s="128" customFormat="1"/>
    <row r="218" s="128" customFormat="1"/>
    <row r="219" s="128" customFormat="1"/>
    <row r="220" s="128" customFormat="1"/>
    <row r="221" s="128" customFormat="1"/>
    <row r="222" s="128" customFormat="1"/>
    <row r="223" s="128" customFormat="1"/>
    <row r="224" s="128" customFormat="1"/>
    <row r="225" s="128" customFormat="1"/>
    <row r="226" s="128" customFormat="1"/>
    <row r="227" s="128" customFormat="1"/>
    <row r="228" s="128" customFormat="1"/>
    <row r="229" s="128" customFormat="1"/>
    <row r="230" s="128" customFormat="1"/>
    <row r="231" s="128" customFormat="1"/>
    <row r="232" s="128" customFormat="1"/>
    <row r="233" s="128" customFormat="1"/>
    <row r="234" s="128" customFormat="1"/>
    <row r="235" s="128" customFormat="1"/>
    <row r="236" s="128" customFormat="1"/>
    <row r="237" s="128" customFormat="1"/>
    <row r="238" s="128" customFormat="1"/>
    <row r="239" s="128" customFormat="1"/>
    <row r="240" s="128" customFormat="1"/>
    <row r="241" s="128" customFormat="1"/>
    <row r="242" s="128" customFormat="1"/>
    <row r="243" s="128" customFormat="1"/>
    <row r="244" s="128" customFormat="1"/>
    <row r="245" s="128" customFormat="1"/>
    <row r="246" s="128" customFormat="1"/>
    <row r="247" s="128" customFormat="1"/>
    <row r="248" s="128" customFormat="1"/>
    <row r="249" s="128" customFormat="1"/>
    <row r="250" s="128" customFormat="1"/>
    <row r="251" s="128" customFormat="1"/>
    <row r="252" s="128" customFormat="1"/>
    <row r="253" s="128" customFormat="1"/>
    <row r="254" s="128" customFormat="1"/>
    <row r="255" s="128" customFormat="1"/>
    <row r="256" s="128" customFormat="1"/>
    <row r="257" s="128" customFormat="1"/>
    <row r="258" s="128" customFormat="1"/>
    <row r="259" s="128" customFormat="1"/>
    <row r="260" s="128" customFormat="1"/>
    <row r="261" s="128" customFormat="1"/>
    <row r="262" s="128" customFormat="1"/>
    <row r="263" s="128" customFormat="1"/>
    <row r="264" s="128" customFormat="1"/>
    <row r="265" s="128" customFormat="1"/>
    <row r="266" s="128" customFormat="1"/>
    <row r="267" s="128" customFormat="1"/>
    <row r="268" s="128" customFormat="1"/>
    <row r="269" s="128" customFormat="1"/>
    <row r="270" s="128" customFormat="1"/>
    <row r="271" s="128" customFormat="1"/>
    <row r="272" s="128" customFormat="1"/>
    <row r="273" s="128" customFormat="1"/>
    <row r="274" s="128" customFormat="1"/>
    <row r="275" s="128" customFormat="1"/>
    <row r="276" s="128" customFormat="1"/>
    <row r="277" s="128" customFormat="1"/>
    <row r="278" s="128" customFormat="1"/>
    <row r="279" s="128" customFormat="1"/>
    <row r="280" s="128" customFormat="1"/>
    <row r="281" s="128" customFormat="1"/>
    <row r="282" s="128" customFormat="1"/>
    <row r="283" s="128" customFormat="1"/>
    <row r="284" s="128" customFormat="1"/>
    <row r="285" s="128" customFormat="1"/>
    <row r="286" s="128" customFormat="1"/>
    <row r="287" s="128" customFormat="1"/>
    <row r="288" s="128" customFormat="1"/>
    <row r="289" s="128" customFormat="1"/>
    <row r="290" s="128" customFormat="1"/>
    <row r="291" s="128" customFormat="1"/>
    <row r="292" s="128" customFormat="1"/>
    <row r="293" s="128" customFormat="1"/>
    <row r="294" s="128" customFormat="1"/>
    <row r="295" s="128" customFormat="1"/>
    <row r="296" s="128" customFormat="1"/>
    <row r="297" s="128" customFormat="1"/>
    <row r="298" s="128" customFormat="1"/>
    <row r="299" s="128" customFormat="1"/>
    <row r="300" s="128" customFormat="1"/>
    <row r="301" s="128" customFormat="1"/>
    <row r="302" s="128" customFormat="1"/>
    <row r="303" s="128" customFormat="1"/>
    <row r="304" s="128" customFormat="1"/>
    <row r="305" s="128" customFormat="1"/>
    <row r="306" s="128" customFormat="1"/>
    <row r="307" s="128" customFormat="1"/>
    <row r="308" s="128" customFormat="1"/>
    <row r="309" s="128" customFormat="1"/>
    <row r="310" s="128" customFormat="1"/>
    <row r="311" s="128" customFormat="1"/>
    <row r="312" s="128" customFormat="1"/>
    <row r="313" s="128" customFormat="1"/>
    <row r="314" s="128" customFormat="1"/>
    <row r="315" s="128" customFormat="1"/>
    <row r="316" s="128" customFormat="1"/>
    <row r="317" s="128" customFormat="1"/>
    <row r="318" s="128" customFormat="1"/>
    <row r="319" s="128" customFormat="1"/>
    <row r="320" s="128" customFormat="1"/>
    <row r="321" s="128" customFormat="1"/>
    <row r="322" s="128" customFormat="1"/>
    <row r="323" s="128" customFormat="1"/>
    <row r="324" s="128" customFormat="1"/>
    <row r="325" s="128" customFormat="1"/>
    <row r="326" s="128" customFormat="1"/>
    <row r="327" s="128" customFormat="1"/>
    <row r="328" s="128" customFormat="1"/>
    <row r="329" s="128" customFormat="1"/>
    <row r="330" s="128" customFormat="1"/>
    <row r="331" s="128" customFormat="1"/>
    <row r="332" s="128" customFormat="1"/>
    <row r="333" s="128" customFormat="1"/>
    <row r="334" s="128" customFormat="1"/>
    <row r="335" s="128" customFormat="1"/>
    <row r="336" s="128" customFormat="1"/>
    <row r="337" s="128" customFormat="1"/>
    <row r="338" s="128" customFormat="1"/>
    <row r="339" s="128" customFormat="1"/>
    <row r="340" s="128" customFormat="1"/>
    <row r="341" s="128" customFormat="1"/>
    <row r="342" s="128" customFormat="1"/>
    <row r="343" s="128" customFormat="1"/>
    <row r="344" s="128" customFormat="1"/>
    <row r="345" s="128" customFormat="1"/>
    <row r="346" s="128" customFormat="1"/>
    <row r="347" s="128" customFormat="1"/>
    <row r="348" s="128" customFormat="1"/>
    <row r="349" s="128" customFormat="1"/>
    <row r="350" s="128" customFormat="1"/>
    <row r="351" s="128" customFormat="1"/>
    <row r="352" s="128" customFormat="1"/>
    <row r="353" s="128" customFormat="1"/>
    <row r="354" s="128" customFormat="1"/>
    <row r="355" s="128" customFormat="1"/>
    <row r="356" s="128" customFormat="1"/>
    <row r="357" s="128" customFormat="1"/>
    <row r="358" s="128" customFormat="1"/>
    <row r="359" s="128" customFormat="1"/>
    <row r="360" s="128" customFormat="1"/>
    <row r="361" s="128" customFormat="1"/>
    <row r="362" s="128" customFormat="1"/>
    <row r="363" s="128" customFormat="1"/>
    <row r="364" s="128" customFormat="1"/>
    <row r="365" s="128" customFormat="1"/>
    <row r="366" s="128" customFormat="1"/>
    <row r="367" s="128" customFormat="1"/>
    <row r="368" s="128" customFormat="1"/>
    <row r="369" s="128" customFormat="1"/>
    <row r="370" s="128" customFormat="1"/>
    <row r="371" s="128" customFormat="1"/>
    <row r="372" s="128" customFormat="1"/>
    <row r="373" s="128" customFormat="1"/>
    <row r="374" s="128" customFormat="1"/>
    <row r="375" s="128" customFormat="1"/>
    <row r="376" s="128" customFormat="1"/>
    <row r="377" s="128" customFormat="1"/>
    <row r="378" s="128" customFormat="1"/>
    <row r="379" s="128" customFormat="1"/>
    <row r="380" s="128" customFormat="1"/>
    <row r="381" s="128" customFormat="1"/>
    <row r="382" s="128" customFormat="1"/>
    <row r="383" s="128" customFormat="1"/>
    <row r="384" s="128" customFormat="1"/>
    <row r="385" s="128" customFormat="1"/>
    <row r="386" s="128" customFormat="1"/>
    <row r="387" s="128" customFormat="1"/>
    <row r="388" s="128" customFormat="1"/>
    <row r="389" s="128" customFormat="1"/>
    <row r="390" s="128" customFormat="1"/>
    <row r="391" s="128" customFormat="1"/>
    <row r="392" s="128" customFormat="1"/>
    <row r="393" s="128" customFormat="1"/>
    <row r="394" s="128" customFormat="1"/>
    <row r="395" s="128" customFormat="1"/>
    <row r="396" s="128" customFormat="1"/>
    <row r="397" s="128" customFormat="1"/>
    <row r="398" s="128" customFormat="1"/>
    <row r="399" s="128" customFormat="1"/>
    <row r="400" s="128" customFormat="1"/>
    <row r="401" s="128" customFormat="1"/>
    <row r="402" s="128" customFormat="1"/>
    <row r="403" s="128" customFormat="1"/>
    <row r="404" s="128" customFormat="1"/>
    <row r="405" s="128" customFormat="1"/>
    <row r="406" s="128" customFormat="1"/>
    <row r="407" s="128" customFormat="1"/>
    <row r="408" s="128" customFormat="1"/>
    <row r="409" s="128" customFormat="1"/>
    <row r="410" s="128" customFormat="1"/>
    <row r="411" s="128" customFormat="1"/>
    <row r="412" s="128" customFormat="1"/>
    <row r="413" s="128" customFormat="1"/>
    <row r="414" s="128" customFormat="1"/>
    <row r="415" s="128" customFormat="1"/>
    <row r="416" s="128" customFormat="1"/>
    <row r="417" s="128" customFormat="1"/>
    <row r="418" s="128" customFormat="1"/>
    <row r="419" s="128" customFormat="1"/>
    <row r="420" s="128" customFormat="1"/>
    <row r="421" s="128" customFormat="1"/>
    <row r="422" s="128" customFormat="1"/>
    <row r="423" s="128" customFormat="1"/>
    <row r="424" s="128" customFormat="1"/>
    <row r="425" s="128" customFormat="1"/>
    <row r="426" s="128" customFormat="1"/>
    <row r="427" s="128" customFormat="1"/>
    <row r="428" s="128" customFormat="1"/>
    <row r="429" s="128" customFormat="1"/>
    <row r="430" s="128" customFormat="1"/>
    <row r="431" s="128" customFormat="1"/>
    <row r="432" s="128" customFormat="1"/>
    <row r="433" s="128" customFormat="1"/>
    <row r="434" s="128" customFormat="1"/>
    <row r="435" s="128" customFormat="1"/>
    <row r="436" s="128" customFormat="1"/>
    <row r="437" s="128" customFormat="1"/>
    <row r="438" s="128" customFormat="1"/>
    <row r="439" s="128" customFormat="1"/>
    <row r="440" s="128" customFormat="1"/>
    <row r="441" s="128" customFormat="1"/>
    <row r="442" s="128" customFormat="1"/>
    <row r="443" s="128" customFormat="1"/>
    <row r="444" s="128" customFormat="1"/>
    <row r="445" s="128" customFormat="1"/>
    <row r="446" s="128" customFormat="1"/>
    <row r="447" s="128" customFormat="1"/>
    <row r="448" s="128" customFormat="1"/>
    <row r="449" s="128" customFormat="1"/>
    <row r="450" s="128" customFormat="1"/>
    <row r="451" s="128" customFormat="1"/>
    <row r="452" s="128" customFormat="1"/>
    <row r="453" s="128" customFormat="1"/>
    <row r="454" s="128" customFormat="1"/>
    <row r="455" s="128" customFormat="1"/>
    <row r="456" s="128" customFormat="1"/>
    <row r="457" s="128" customFormat="1"/>
    <row r="458" s="128" customFormat="1"/>
    <row r="459" s="128" customFormat="1"/>
    <row r="460" s="128" customFormat="1"/>
    <row r="461" s="128" customFormat="1"/>
    <row r="462" s="128" customFormat="1"/>
    <row r="463" s="128" customFormat="1"/>
    <row r="464" s="128" customFormat="1"/>
    <row r="465" s="128" customFormat="1"/>
    <row r="466" s="128" customFormat="1"/>
    <row r="467" s="128" customFormat="1"/>
    <row r="468" s="128" customFormat="1"/>
    <row r="469" s="128" customFormat="1"/>
    <row r="470" s="128" customFormat="1"/>
    <row r="471" s="128" customFormat="1"/>
    <row r="472" s="128" customFormat="1"/>
    <row r="473" s="128" customFormat="1"/>
    <row r="474" s="128" customFormat="1"/>
    <row r="475" s="128" customFormat="1"/>
    <row r="476" s="128" customFormat="1"/>
    <row r="477" s="128" customFormat="1"/>
    <row r="478" s="128" customFormat="1"/>
    <row r="479" s="128" customFormat="1"/>
    <row r="480" s="128" customFormat="1"/>
    <row r="481" spans="3:6" s="128" customFormat="1"/>
    <row r="482" spans="3:6" s="128" customFormat="1"/>
    <row r="483" spans="3:6" s="128" customFormat="1"/>
    <row r="484" spans="3:6" s="128" customFormat="1"/>
    <row r="485" spans="3:6" s="128" customFormat="1"/>
    <row r="486" spans="3:6" s="128" customFormat="1"/>
    <row r="487" spans="3:6" s="128" customFormat="1"/>
    <row r="488" spans="3:6" s="128" customFormat="1"/>
    <row r="489" spans="3:6" s="128" customFormat="1"/>
    <row r="490" spans="3:6" s="128" customFormat="1"/>
    <row r="491" spans="3:6" s="128" customFormat="1"/>
    <row r="492" spans="3:6" s="128" customFormat="1"/>
    <row r="493" spans="3:6" s="128" customFormat="1"/>
    <row r="494" spans="3:6" s="128" customFormat="1"/>
    <row r="495" spans="3:6" s="128" customFormat="1"/>
    <row r="496" spans="3:6">
      <c r="C496" s="128"/>
      <c r="D496" s="128"/>
      <c r="E496" s="128"/>
      <c r="F496" s="128"/>
    </row>
    <row r="497" spans="3:6">
      <c r="C497" s="128"/>
      <c r="D497" s="128"/>
      <c r="E497" s="128"/>
      <c r="F497" s="128"/>
    </row>
  </sheetData>
  <sheetProtection algorithmName="SHA-512" hashValue="iVkd258c/Z1xMHim3Jzu7CHtjt/2GpoaFicDf5wyMzEUPFpTjksByI3M4h1gwu7hVP/1BW678zyeLP/b8N0aMA==" saltValue="DZSfe2kV1+6/ie+VcYBdPQ==" spinCount="100000" sheet="1" selectLockedCells="1"/>
  <mergeCells count="51">
    <mergeCell ref="C20:E20"/>
    <mergeCell ref="C24:E24"/>
    <mergeCell ref="C21:E21"/>
    <mergeCell ref="K18:L18"/>
    <mergeCell ref="C23:E23"/>
    <mergeCell ref="F23:I23"/>
    <mergeCell ref="F24:I24"/>
    <mergeCell ref="C22:E22"/>
    <mergeCell ref="N5:P5"/>
    <mergeCell ref="K19:L19"/>
    <mergeCell ref="K15:L15"/>
    <mergeCell ref="K16:L16"/>
    <mergeCell ref="C17:E17"/>
    <mergeCell ref="K17:L17"/>
    <mergeCell ref="C18:E18"/>
    <mergeCell ref="C19:E19"/>
    <mergeCell ref="D5:M5"/>
    <mergeCell ref="F16:H16"/>
    <mergeCell ref="K63:N64"/>
    <mergeCell ref="C48:E48"/>
    <mergeCell ref="C49:E49"/>
    <mergeCell ref="C64:D64"/>
    <mergeCell ref="E64:I64"/>
    <mergeCell ref="C63:D63"/>
    <mergeCell ref="C54:E54"/>
    <mergeCell ref="C55:E55"/>
    <mergeCell ref="C56:E56"/>
    <mergeCell ref="C57:D57"/>
    <mergeCell ref="K60:N60"/>
    <mergeCell ref="C50:E50"/>
    <mergeCell ref="C51:E51"/>
    <mergeCell ref="C52:E52"/>
    <mergeCell ref="C53:E53"/>
    <mergeCell ref="C58:E58"/>
    <mergeCell ref="E63:I63"/>
    <mergeCell ref="C62:F62"/>
    <mergeCell ref="C61:D61"/>
    <mergeCell ref="E59:I59"/>
    <mergeCell ref="E60:I60"/>
    <mergeCell ref="E61:I61"/>
    <mergeCell ref="C60:D60"/>
    <mergeCell ref="C59:D59"/>
    <mergeCell ref="C47:E47"/>
    <mergeCell ref="C46:E46"/>
    <mergeCell ref="O27:O31"/>
    <mergeCell ref="C25:E25"/>
    <mergeCell ref="F25:I25"/>
    <mergeCell ref="H27:I30"/>
    <mergeCell ref="M27:M30"/>
    <mergeCell ref="K27:L31"/>
    <mergeCell ref="C28:F31"/>
  </mergeCells>
  <dataValidations count="14">
    <dataValidation type="list" allowBlank="1" showInputMessage="1" showErrorMessage="1" sqref="D8:D14" xr:uid="{00000000-0002-0000-0000-000000000000}">
      <formula1>$C$77:$C$80</formula1>
    </dataValidation>
    <dataValidation type="list" allowBlank="1" showInputMessage="1" showErrorMessage="1" sqref="E8:E14" xr:uid="{00000000-0002-0000-0000-000001000000}">
      <formula1>$D$80:$D$81</formula1>
    </dataValidation>
    <dataValidation type="list" showInputMessage="1" showErrorMessage="1" sqref="F47" xr:uid="{00000000-0002-0000-0000-000003000000}">
      <formula1>$G$77:$G$80</formula1>
    </dataValidation>
    <dataValidation type="list" showInputMessage="1" showErrorMessage="1" sqref="F24" xr:uid="{00000000-0002-0000-0000-000005000000}">
      <formula1>$F$77:$F$78</formula1>
    </dataValidation>
    <dataValidation showInputMessage="1" showErrorMessage="1" sqref="F50 I55" xr:uid="{00000000-0002-0000-0000-000006000000}"/>
    <dataValidation type="list" showInputMessage="1" showErrorMessage="1" sqref="F22:I22" xr:uid="{00000000-0002-0000-0000-000007000000}">
      <formula1>$H$80:$H$86</formula1>
    </dataValidation>
    <dataValidation type="list" showInputMessage="1" showErrorMessage="1" sqref="F23:F24" xr:uid="{00000000-0002-0000-0000-000008000000}">
      <formula1>$G$82:$G$84</formula1>
    </dataValidation>
    <dataValidation type="list" showInputMessage="1" showErrorMessage="1" sqref="I20" xr:uid="{00000000-0002-0000-0000-00000A000000}">
      <formula1>IF($I$18="Pre",$I$89,$I$89:$I$91)</formula1>
    </dataValidation>
    <dataValidation type="list" showInputMessage="1" showErrorMessage="1" sqref="F49" xr:uid="{00000000-0002-0000-0000-00000B000000}">
      <formula1>Addition</formula1>
    </dataValidation>
    <dataValidation type="list" showInputMessage="1" showErrorMessage="1" sqref="F21:I21" xr:uid="{E7B1B284-D77E-4801-AE83-3F550CAEE82C}">
      <formula1>$H$80:$H$84</formula1>
    </dataValidation>
    <dataValidation type="list" showInputMessage="1" showErrorMessage="1" sqref="F20" xr:uid="{ACB80AFD-B298-42FB-B1C8-4D86CFBBAAFA}">
      <formula1>IF($F$18="Pre",$I$89,$I$89:$I$91)</formula1>
    </dataValidation>
    <dataValidation type="list" showInputMessage="1" showErrorMessage="1" sqref="G20" xr:uid="{A765B2CA-3FDF-466D-9365-42B0B4FAC18B}">
      <formula1>IF($G$18="Pre",$I$89,$I$89:$I$91)</formula1>
    </dataValidation>
    <dataValidation type="list" showInputMessage="1" showErrorMessage="1" sqref="H20" xr:uid="{60B0C772-EA86-4D99-BB4E-534D4C39C5B6}">
      <formula1>IF($H$18="Pre",$I$89,$I$89:$I$91)</formula1>
    </dataValidation>
    <dataValidation type="list" showInputMessage="1" showErrorMessage="1" sqref="F19:I19" xr:uid="{00000000-0002-0000-0000-000009000000}">
      <formula1>$C$89:$C$97</formula1>
    </dataValidation>
  </dataValidations>
  <hyperlinks>
    <hyperlink ref="E60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JS184"/>
  <sheetViews>
    <sheetView showGridLines="0" topLeftCell="JS1" zoomScale="85" zoomScaleNormal="85" workbookViewId="0">
      <selection activeCell="JS1" sqref="JS1"/>
    </sheetView>
  </sheetViews>
  <sheetFormatPr defaultColWidth="9.140625" defaultRowHeight="14.45" outlineLevelRow="1" outlineLevelCol="2"/>
  <cols>
    <col min="1" max="1" width="9.140625" hidden="1" customWidth="1" outlineLevel="1"/>
    <col min="2" max="2" width="12.140625" hidden="1" customWidth="1" outlineLevel="1"/>
    <col min="3" max="3" width="9.42578125" hidden="1" customWidth="1" outlineLevel="1"/>
    <col min="4" max="4" width="8.5703125" hidden="1" customWidth="1" outlineLevel="1"/>
    <col min="5" max="5" width="9.5703125" hidden="1" customWidth="1" outlineLevel="1"/>
    <col min="6" max="6" width="8.85546875" hidden="1" customWidth="1" outlineLevel="1"/>
    <col min="7" max="7" width="8.5703125" hidden="1" customWidth="1" outlineLevel="1"/>
    <col min="8" max="8" width="12.5703125" hidden="1" customWidth="1" outlineLevel="1"/>
    <col min="9" max="9" width="20.42578125" hidden="1" customWidth="1" outlineLevel="1"/>
    <col min="10" max="10" width="6" hidden="1" customWidth="1" outlineLevel="1"/>
    <col min="11" max="11" width="9.5703125" hidden="1" customWidth="1" outlineLevel="1"/>
    <col min="12" max="12" width="20.5703125" hidden="1" customWidth="1" outlineLevel="1"/>
    <col min="13" max="13" width="1" hidden="1" customWidth="1" outlineLevel="1"/>
    <col min="14" max="14" width="6.5703125" hidden="1" customWidth="1" outlineLevel="1"/>
    <col min="15" max="15" width="5.5703125" hidden="1" customWidth="1" outlineLevel="1"/>
    <col min="16" max="19" width="9.140625" hidden="1" customWidth="1" outlineLevel="1"/>
    <col min="20" max="20" width="10.140625" hidden="1" customWidth="1" outlineLevel="1"/>
    <col min="21" max="21" width="9.5703125" hidden="1" customWidth="1" outlineLevel="1"/>
    <col min="22" max="22" width="20.5703125" hidden="1" customWidth="1" outlineLevel="1"/>
    <col min="23" max="23" width="1" hidden="1" customWidth="1" outlineLevel="1"/>
    <col min="24" max="24" width="6.85546875" hidden="1" customWidth="1" outlineLevel="1"/>
    <col min="25" max="25" width="5.85546875" hidden="1" customWidth="1" outlineLevel="1"/>
    <col min="26" max="26" width="9.140625" hidden="1" customWidth="1" outlineLevel="1"/>
    <col min="27" max="27" width="7" hidden="1" customWidth="1" outlineLevel="1"/>
    <col min="28" max="28" width="14.42578125" hidden="1" customWidth="1" outlineLevel="1"/>
    <col min="29" max="29" width="9.140625" hidden="1" customWidth="1" outlineLevel="1"/>
    <col min="30" max="30" width="10.5703125" hidden="1" customWidth="1" outlineLevel="1"/>
    <col min="31" max="31" width="9.5703125" hidden="1" customWidth="1" outlineLevel="1"/>
    <col min="32" max="32" width="20.5703125" hidden="1" customWidth="1" outlineLevel="1"/>
    <col min="33" max="33" width="1" hidden="1" customWidth="1" outlineLevel="1"/>
    <col min="34" max="41" width="8" hidden="1" customWidth="1" outlineLevel="1"/>
    <col min="42" max="42" width="20.5703125" hidden="1" customWidth="1" outlineLevel="1"/>
    <col min="43" max="43" width="9" hidden="1" customWidth="1" outlineLevel="1"/>
    <col min="44" max="44" width="14.42578125" hidden="1" customWidth="1" outlineLevel="2"/>
    <col min="45" max="45" width="9.140625" hidden="1" customWidth="1" outlineLevel="2"/>
    <col min="46" max="51" width="9.42578125" style="73" hidden="1" customWidth="1" outlineLevel="2"/>
    <col min="52" max="52" width="13.5703125" hidden="1" customWidth="1" outlineLevel="2"/>
    <col min="53" max="53" width="15.42578125" hidden="1" customWidth="1" outlineLevel="2"/>
    <col min="54" max="54" width="16.42578125" hidden="1" customWidth="1" outlineLevel="2"/>
    <col min="55" max="55" width="24" hidden="1" customWidth="1" outlineLevel="2"/>
    <col min="56" max="56" width="14.140625" hidden="1" customWidth="1" outlineLevel="2"/>
    <col min="57" max="57" width="13.42578125" hidden="1" customWidth="1" outlineLevel="2"/>
    <col min="58" max="58" width="13.5703125" hidden="1" customWidth="1" outlineLevel="2"/>
    <col min="59" max="59" width="11.5703125" hidden="1" customWidth="1" outlineLevel="2"/>
    <col min="60" max="60" width="9.140625" hidden="1" customWidth="1" outlineLevel="2"/>
    <col min="61" max="61" width="10.42578125" hidden="1" customWidth="1" outlineLevel="2"/>
    <col min="62" max="62" width="15.5703125" hidden="1" customWidth="1" outlineLevel="2"/>
    <col min="63" max="63" width="17.140625" hidden="1" customWidth="1" outlineLevel="2"/>
    <col min="64" max="64" width="12.42578125" hidden="1" customWidth="1" outlineLevel="2"/>
    <col min="65" max="65" width="13.5703125" hidden="1" customWidth="1" outlineLevel="2"/>
    <col min="66" max="66" width="9" hidden="1" customWidth="1" outlineLevel="2"/>
    <col min="67" max="67" width="18.42578125" hidden="1" customWidth="1" outlineLevel="2"/>
    <col min="68" max="68" width="13.5703125" hidden="1" customWidth="1" outlineLevel="2"/>
    <col min="69" max="69" width="14.42578125" hidden="1" customWidth="1" outlineLevel="2"/>
    <col min="70" max="70" width="15.5703125" hidden="1" customWidth="1" outlineLevel="2"/>
    <col min="71" max="272" width="9.140625" hidden="1" customWidth="1" outlineLevel="2"/>
    <col min="273" max="273" width="15.42578125" hidden="1" customWidth="1" outlineLevel="2"/>
    <col min="274" max="274" width="10.140625" hidden="1" customWidth="1" outlineLevel="2"/>
    <col min="275" max="275" width="12" hidden="1" customWidth="1" outlineLevel="2"/>
    <col min="276" max="277" width="9.140625" hidden="1" customWidth="1" outlineLevel="2"/>
    <col min="278" max="278" width="17.42578125" hidden="1" customWidth="1" outlineLevel="2"/>
    <col min="279" max="279" width="86.5703125" customWidth="1" collapsed="1"/>
  </cols>
  <sheetData>
    <row r="1" spans="1:275" ht="15.6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10"/>
      <c r="AH1" s="10"/>
      <c r="AI1" s="10"/>
      <c r="AJ1" s="10"/>
      <c r="AK1" s="10"/>
      <c r="AL1" s="10"/>
      <c r="AM1" s="10"/>
      <c r="AN1" s="10"/>
      <c r="AO1" s="10"/>
      <c r="AP1" s="11"/>
      <c r="AQ1" s="69"/>
      <c r="AR1" s="15"/>
      <c r="AS1" s="4"/>
      <c r="AT1" s="12"/>
      <c r="AU1" s="12"/>
      <c r="AV1" s="12"/>
      <c r="AW1" s="4"/>
      <c r="AX1" s="4"/>
      <c r="AY1" s="4"/>
      <c r="AZ1" s="4"/>
      <c r="BA1" s="4"/>
      <c r="BB1" s="4"/>
      <c r="BC1" s="499" t="s">
        <v>138</v>
      </c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spans="1:275" ht="29.2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506" t="s">
        <v>139</v>
      </c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506"/>
      <c r="AN2" s="506"/>
      <c r="AO2" s="506"/>
      <c r="AP2" s="15"/>
      <c r="AQ2" s="15"/>
      <c r="AR2" s="15"/>
      <c r="AS2" s="16"/>
      <c r="AT2" s="16"/>
      <c r="AU2" s="16"/>
      <c r="AV2" s="16"/>
      <c r="AW2" s="17"/>
      <c r="AX2" s="17"/>
      <c r="AY2" s="4"/>
      <c r="AZ2" s="18" t="s">
        <v>140</v>
      </c>
      <c r="BA2" s="18"/>
      <c r="BB2" s="18"/>
      <c r="BC2" s="499"/>
      <c r="BD2" s="18" t="s">
        <v>141</v>
      </c>
      <c r="BE2" s="18"/>
      <c r="BF2" s="18"/>
      <c r="BG2" s="18"/>
      <c r="BH2" s="18"/>
      <c r="BI2" s="18"/>
      <c r="BJ2" s="18"/>
      <c r="BK2" s="18"/>
      <c r="BL2" s="18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</row>
    <row r="3" spans="1:275" ht="21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14"/>
      <c r="AQ3" s="21"/>
      <c r="AR3" s="21"/>
      <c r="AS3" s="16"/>
      <c r="AT3" s="16"/>
      <c r="AU3" s="16"/>
      <c r="AV3" s="16"/>
      <c r="AW3" s="17"/>
      <c r="AX3" s="17"/>
      <c r="AY3" s="4"/>
      <c r="AZ3" s="18" t="s">
        <v>36</v>
      </c>
      <c r="BA3" s="76" t="s">
        <v>47</v>
      </c>
      <c r="BB3" s="76" t="str">
        <f>CONCATENATE(AZ3,BA3)</f>
        <v>IP6 OP6NIL</v>
      </c>
      <c r="BC3" s="77">
        <v>0</v>
      </c>
      <c r="BD3" s="78" t="s">
        <v>142</v>
      </c>
      <c r="BE3" s="18"/>
      <c r="BF3" s="18">
        <v>87</v>
      </c>
      <c r="BG3" s="18"/>
      <c r="BH3" s="18"/>
      <c r="BI3" s="18"/>
      <c r="BJ3" s="18"/>
      <c r="BK3" s="18"/>
      <c r="BL3" s="18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1:275" ht="17.25" customHeight="1">
      <c r="A4" s="13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21"/>
      <c r="AQ4" s="21"/>
      <c r="AR4" s="21"/>
      <c r="AS4" s="16"/>
      <c r="AT4" s="16"/>
      <c r="AU4" s="16"/>
      <c r="AV4" s="16"/>
      <c r="AW4" s="17"/>
      <c r="AX4" s="17"/>
      <c r="AY4" s="4"/>
      <c r="AZ4" s="18" t="s">
        <v>122</v>
      </c>
      <c r="BA4" s="76" t="s">
        <v>47</v>
      </c>
      <c r="BB4" s="76" t="str">
        <f t="shared" ref="BB4:BB67" si="0">CONCATENATE(AZ4,BA4)</f>
        <v>IP7 OP7NIL</v>
      </c>
      <c r="BC4" s="77">
        <v>0</v>
      </c>
      <c r="BD4" s="78" t="s">
        <v>143</v>
      </c>
      <c r="BE4" s="18"/>
      <c r="BF4" s="18">
        <v>87</v>
      </c>
      <c r="BG4" s="18"/>
      <c r="BH4" s="18"/>
      <c r="BI4" s="18"/>
      <c r="BJ4" s="18"/>
      <c r="BK4" s="18"/>
      <c r="BL4" s="18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pans="1:275" ht="20.100000000000001">
      <c r="A5" s="13"/>
      <c r="B5" s="19"/>
      <c r="C5" s="500" t="s">
        <v>28</v>
      </c>
      <c r="D5" s="501"/>
      <c r="E5" s="501"/>
      <c r="F5" s="501"/>
      <c r="G5" s="501"/>
      <c r="H5" s="501"/>
      <c r="I5" s="501"/>
      <c r="J5" s="501"/>
      <c r="K5" s="501"/>
      <c r="L5" s="502"/>
      <c r="M5" s="19"/>
      <c r="N5" s="500" t="s">
        <v>29</v>
      </c>
      <c r="O5" s="501"/>
      <c r="P5" s="501"/>
      <c r="Q5" s="501"/>
      <c r="R5" s="501"/>
      <c r="S5" s="501"/>
      <c r="T5" s="501"/>
      <c r="U5" s="501"/>
      <c r="V5" s="502"/>
      <c r="W5" s="19"/>
      <c r="X5" s="500" t="s">
        <v>30</v>
      </c>
      <c r="Y5" s="501"/>
      <c r="Z5" s="501"/>
      <c r="AA5" s="501"/>
      <c r="AB5" s="501"/>
      <c r="AC5" s="501"/>
      <c r="AD5" s="501"/>
      <c r="AE5" s="501"/>
      <c r="AF5" s="502"/>
      <c r="AG5" s="19"/>
      <c r="AH5" s="503" t="s">
        <v>31</v>
      </c>
      <c r="AI5" s="504"/>
      <c r="AJ5" s="504"/>
      <c r="AK5" s="504"/>
      <c r="AL5" s="504"/>
      <c r="AM5" s="504"/>
      <c r="AN5" s="504"/>
      <c r="AO5" s="504"/>
      <c r="AP5" s="505"/>
      <c r="AQ5" s="70"/>
      <c r="AR5" s="70"/>
      <c r="AS5" s="16"/>
      <c r="AT5" s="16"/>
      <c r="AU5" s="16"/>
      <c r="AV5" s="16"/>
      <c r="AW5" s="17"/>
      <c r="AX5" s="17"/>
      <c r="AY5" s="4"/>
      <c r="AZ5" s="18" t="s">
        <v>126</v>
      </c>
      <c r="BA5" s="76" t="s">
        <v>47</v>
      </c>
      <c r="BB5" s="76" t="str">
        <f t="shared" si="0"/>
        <v>IP8 OP8NIL</v>
      </c>
      <c r="BC5" s="77">
        <v>0</v>
      </c>
      <c r="BD5" s="78" t="s">
        <v>144</v>
      </c>
      <c r="BE5" s="18"/>
      <c r="BF5" s="18">
        <v>87</v>
      </c>
      <c r="BG5" s="18"/>
      <c r="BH5" s="18"/>
      <c r="BI5" s="18" t="s">
        <v>145</v>
      </c>
      <c r="BJ5" s="18"/>
      <c r="BK5" s="18"/>
      <c r="BL5" s="18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JL5" s="111" t="s">
        <v>146</v>
      </c>
      <c r="JM5" s="113" t="s">
        <v>147</v>
      </c>
      <c r="JN5" s="112" t="s">
        <v>148</v>
      </c>
      <c r="JO5" s="113" t="s">
        <v>149</v>
      </c>
    </row>
    <row r="6" spans="1:275">
      <c r="A6" s="479" t="s">
        <v>150</v>
      </c>
      <c r="B6" s="480"/>
      <c r="C6" s="487" t="str">
        <f>Dashboard!F19</f>
        <v>IP6 OP6</v>
      </c>
      <c r="D6" s="488"/>
      <c r="E6" s="488"/>
      <c r="F6" s="488"/>
      <c r="G6" s="488"/>
      <c r="H6" s="488"/>
      <c r="I6" s="488"/>
      <c r="J6" s="488"/>
      <c r="K6" s="488"/>
      <c r="L6" s="489"/>
      <c r="M6" s="22"/>
      <c r="N6" s="487" t="str">
        <f>Dashboard!G19</f>
        <v>IP6 OP6 DV6</v>
      </c>
      <c r="O6" s="488"/>
      <c r="P6" s="488"/>
      <c r="Q6" s="488"/>
      <c r="R6" s="488"/>
      <c r="S6" s="488"/>
      <c r="T6" s="488"/>
      <c r="U6" s="488"/>
      <c r="V6" s="489"/>
      <c r="W6" s="22"/>
      <c r="X6" s="487" t="str">
        <f>Dashboard!H19</f>
        <v>IP7 OP7 DV7</v>
      </c>
      <c r="Y6" s="488"/>
      <c r="Z6" s="488"/>
      <c r="AA6" s="488"/>
      <c r="AB6" s="488"/>
      <c r="AC6" s="488"/>
      <c r="AD6" s="488"/>
      <c r="AE6" s="488"/>
      <c r="AF6" s="489"/>
      <c r="AG6" s="22"/>
      <c r="AH6" s="487" t="str">
        <f>Dashboard!I19</f>
        <v>IP8 OP8 DV8</v>
      </c>
      <c r="AI6" s="488"/>
      <c r="AJ6" s="488"/>
      <c r="AK6" s="488"/>
      <c r="AL6" s="488"/>
      <c r="AM6" s="488"/>
      <c r="AN6" s="488"/>
      <c r="AO6" s="488"/>
      <c r="AP6" s="489"/>
      <c r="AQ6" s="21"/>
      <c r="AR6" s="21"/>
      <c r="AS6" s="16"/>
      <c r="AT6" s="16"/>
      <c r="AU6" s="16"/>
      <c r="AV6" s="16"/>
      <c r="AW6" s="17"/>
      <c r="AX6" s="17"/>
      <c r="AY6" s="4"/>
      <c r="AZ6" s="18" t="s">
        <v>37</v>
      </c>
      <c r="BA6" s="76" t="s">
        <v>47</v>
      </c>
      <c r="BB6" s="76" t="str">
        <f t="shared" si="0"/>
        <v>IP6 OP6 DV6NIL</v>
      </c>
      <c r="BC6" s="77">
        <v>0</v>
      </c>
      <c r="BD6" s="78" t="s">
        <v>151</v>
      </c>
      <c r="BE6" s="18"/>
      <c r="BF6" s="18">
        <v>88</v>
      </c>
      <c r="BG6" s="18"/>
      <c r="BH6" s="18"/>
      <c r="BI6" s="18" t="s">
        <v>121</v>
      </c>
      <c r="BJ6" s="18">
        <v>0</v>
      </c>
      <c r="BK6" s="18"/>
      <c r="BL6" s="18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JL6" s="114">
        <v>1</v>
      </c>
      <c r="JM6" s="116">
        <v>300</v>
      </c>
      <c r="JN6" s="115">
        <f>COUNTIF($C$16:$C$84,"&lt;=59")</f>
        <v>0</v>
      </c>
      <c r="JO6" s="116">
        <f>JM6*JN6</f>
        <v>0</v>
      </c>
    </row>
    <row r="7" spans="1:275">
      <c r="A7" s="479" t="s">
        <v>152</v>
      </c>
      <c r="B7" s="480"/>
      <c r="C7" s="487" t="str">
        <f>Dashboard!F21</f>
        <v>NIL</v>
      </c>
      <c r="D7" s="488"/>
      <c r="E7" s="488"/>
      <c r="F7" s="488"/>
      <c r="G7" s="488"/>
      <c r="H7" s="488"/>
      <c r="I7" s="488"/>
      <c r="J7" s="488"/>
      <c r="K7" s="488"/>
      <c r="L7" s="489"/>
      <c r="M7" s="23"/>
      <c r="N7" s="490" t="str">
        <f>Dashboard!G21</f>
        <v>NIL</v>
      </c>
      <c r="O7" s="491"/>
      <c r="P7" s="491"/>
      <c r="Q7" s="491"/>
      <c r="R7" s="491"/>
      <c r="S7" s="491"/>
      <c r="T7" s="491"/>
      <c r="U7" s="491"/>
      <c r="V7" s="492"/>
      <c r="W7" s="23"/>
      <c r="X7" s="490" t="str">
        <f>Dashboard!H21</f>
        <v>NIL</v>
      </c>
      <c r="Y7" s="491"/>
      <c r="Z7" s="491"/>
      <c r="AA7" s="491"/>
      <c r="AB7" s="491"/>
      <c r="AC7" s="491"/>
      <c r="AD7" s="491"/>
      <c r="AE7" s="491"/>
      <c r="AF7" s="492"/>
      <c r="AG7" s="23"/>
      <c r="AH7" s="490" t="str">
        <f>Dashboard!I21</f>
        <v>NIL</v>
      </c>
      <c r="AI7" s="491"/>
      <c r="AJ7" s="491"/>
      <c r="AK7" s="491"/>
      <c r="AL7" s="491"/>
      <c r="AM7" s="491"/>
      <c r="AN7" s="491"/>
      <c r="AO7" s="491"/>
      <c r="AP7" s="492"/>
      <c r="AQ7" s="21"/>
      <c r="AR7" s="21"/>
      <c r="AS7" s="16"/>
      <c r="AT7" s="16"/>
      <c r="AU7" s="16"/>
      <c r="AV7" s="16"/>
      <c r="AW7" s="24"/>
      <c r="AX7" s="24"/>
      <c r="AY7" s="4"/>
      <c r="AZ7" s="18" t="s">
        <v>38</v>
      </c>
      <c r="BA7" s="76" t="s">
        <v>47</v>
      </c>
      <c r="BB7" s="76" t="str">
        <f t="shared" si="0"/>
        <v>IP7 OP7 DV7NIL</v>
      </c>
      <c r="BC7" s="77">
        <v>0</v>
      </c>
      <c r="BD7" s="78" t="s">
        <v>153</v>
      </c>
      <c r="BE7" s="18"/>
      <c r="BF7" s="18">
        <v>88</v>
      </c>
      <c r="BG7" s="18"/>
      <c r="BH7" s="18"/>
      <c r="BI7" s="18" t="s">
        <v>125</v>
      </c>
      <c r="BJ7" s="18">
        <v>0</v>
      </c>
      <c r="BK7" s="18"/>
      <c r="BL7" s="18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JL7" s="114">
        <v>60</v>
      </c>
      <c r="JM7" s="116">
        <v>330</v>
      </c>
      <c r="JN7" s="115">
        <f>COUNTIFS($C$16:$C$84,"&gt;=60",$C$16:$C$84,"&lt;=64")</f>
        <v>0</v>
      </c>
      <c r="JO7" s="116">
        <f t="shared" ref="JO7:JO10" si="1">JM7*JN7</f>
        <v>0</v>
      </c>
    </row>
    <row r="8" spans="1:275">
      <c r="A8" s="479" t="s">
        <v>145</v>
      </c>
      <c r="B8" s="480"/>
      <c r="C8" s="487" t="s">
        <v>121</v>
      </c>
      <c r="D8" s="488"/>
      <c r="E8" s="488"/>
      <c r="F8" s="488"/>
      <c r="G8" s="488"/>
      <c r="H8" s="488"/>
      <c r="I8" s="488"/>
      <c r="J8" s="488"/>
      <c r="K8" s="488"/>
      <c r="L8" s="489"/>
      <c r="M8" s="23"/>
      <c r="N8" s="487" t="s">
        <v>121</v>
      </c>
      <c r="O8" s="488"/>
      <c r="P8" s="488"/>
      <c r="Q8" s="488"/>
      <c r="R8" s="488"/>
      <c r="S8" s="488"/>
      <c r="T8" s="488"/>
      <c r="U8" s="488"/>
      <c r="V8" s="489"/>
      <c r="W8" s="23"/>
      <c r="X8" s="487" t="s">
        <v>121</v>
      </c>
      <c r="Y8" s="488"/>
      <c r="Z8" s="488"/>
      <c r="AA8" s="488"/>
      <c r="AB8" s="488"/>
      <c r="AC8" s="488"/>
      <c r="AD8" s="488"/>
      <c r="AE8" s="488"/>
      <c r="AF8" s="489"/>
      <c r="AG8" s="23"/>
      <c r="AH8" s="487" t="s">
        <v>121</v>
      </c>
      <c r="AI8" s="488"/>
      <c r="AJ8" s="488"/>
      <c r="AK8" s="488"/>
      <c r="AL8" s="488"/>
      <c r="AM8" s="488"/>
      <c r="AN8" s="488"/>
      <c r="AO8" s="488"/>
      <c r="AP8" s="489"/>
      <c r="AQ8" s="21"/>
      <c r="AR8" s="21"/>
      <c r="AS8" s="16"/>
      <c r="AT8" s="16"/>
      <c r="AU8" s="16"/>
      <c r="AV8" s="16"/>
      <c r="AW8" s="24"/>
      <c r="AX8" s="24"/>
      <c r="AY8" s="4"/>
      <c r="AZ8" s="18" t="s">
        <v>39</v>
      </c>
      <c r="BA8" s="76" t="s">
        <v>47</v>
      </c>
      <c r="BB8" s="76" t="str">
        <f t="shared" si="0"/>
        <v>IP8 OP8 DV8NIL</v>
      </c>
      <c r="BC8" s="77">
        <v>0</v>
      </c>
      <c r="BD8" s="78" t="s">
        <v>154</v>
      </c>
      <c r="BE8" s="18"/>
      <c r="BF8" s="18">
        <v>88</v>
      </c>
      <c r="BG8" s="18"/>
      <c r="BH8" s="18"/>
      <c r="BI8" s="18"/>
      <c r="BJ8" s="18"/>
      <c r="BK8" s="18"/>
      <c r="BL8" s="18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JL8" s="114">
        <v>65</v>
      </c>
      <c r="JM8" s="116">
        <v>420</v>
      </c>
      <c r="JN8" s="115">
        <f>COUNTIFS($C$16:$C$84,"&gt;=65",$C$16:$C$84,"&lt;=69")</f>
        <v>1</v>
      </c>
      <c r="JO8" s="116">
        <f t="shared" si="1"/>
        <v>420</v>
      </c>
    </row>
    <row r="9" spans="1:275">
      <c r="A9" s="479" t="s">
        <v>155</v>
      </c>
      <c r="B9" s="480"/>
      <c r="C9" s="487" t="str">
        <f>Dashboard!F20</f>
        <v>Zone C</v>
      </c>
      <c r="D9" s="488"/>
      <c r="E9" s="488"/>
      <c r="F9" s="488"/>
      <c r="G9" s="488"/>
      <c r="H9" s="488"/>
      <c r="I9" s="488"/>
      <c r="J9" s="488"/>
      <c r="K9" s="488"/>
      <c r="L9" s="489"/>
      <c r="M9" s="22"/>
      <c r="N9" s="487" t="str">
        <f>Dashboard!G20</f>
        <v>Zone C</v>
      </c>
      <c r="O9" s="488"/>
      <c r="P9" s="488"/>
      <c r="Q9" s="488"/>
      <c r="R9" s="488"/>
      <c r="S9" s="488"/>
      <c r="T9" s="488"/>
      <c r="U9" s="488"/>
      <c r="V9" s="489"/>
      <c r="W9" s="22"/>
      <c r="X9" s="487" t="str">
        <f>Dashboard!H20</f>
        <v>Zone A</v>
      </c>
      <c r="Y9" s="488"/>
      <c r="Z9" s="488"/>
      <c r="AA9" s="488"/>
      <c r="AB9" s="488"/>
      <c r="AC9" s="488"/>
      <c r="AD9" s="488"/>
      <c r="AE9" s="488"/>
      <c r="AF9" s="489"/>
      <c r="AG9" s="22"/>
      <c r="AH9" s="487" t="str">
        <f>Dashboard!I20</f>
        <v>Zone B</v>
      </c>
      <c r="AI9" s="488"/>
      <c r="AJ9" s="488"/>
      <c r="AK9" s="488"/>
      <c r="AL9" s="488"/>
      <c r="AM9" s="488"/>
      <c r="AN9" s="488"/>
      <c r="AO9" s="488"/>
      <c r="AP9" s="489"/>
      <c r="AQ9" s="21"/>
      <c r="AR9" s="21"/>
      <c r="AS9" s="16"/>
      <c r="AT9" s="16"/>
      <c r="AU9" s="16"/>
      <c r="AV9" s="16"/>
      <c r="AW9" s="24"/>
      <c r="AX9" s="24"/>
      <c r="AY9" s="4"/>
      <c r="AZ9" s="18" t="s">
        <v>132</v>
      </c>
      <c r="BA9" s="76" t="s">
        <v>47</v>
      </c>
      <c r="BB9" s="76" t="str">
        <f t="shared" si="0"/>
        <v>IP6 OP6 DMV6NIL</v>
      </c>
      <c r="BC9" s="77">
        <v>0</v>
      </c>
      <c r="BD9" s="78" t="s">
        <v>156</v>
      </c>
      <c r="BE9" s="18"/>
      <c r="BF9" s="18">
        <v>88</v>
      </c>
      <c r="BG9" s="18"/>
      <c r="BH9" s="18"/>
      <c r="BI9" s="18" t="s">
        <v>157</v>
      </c>
      <c r="BJ9" s="18"/>
      <c r="BK9" s="18"/>
      <c r="BL9" s="18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JL9" s="114">
        <v>70</v>
      </c>
      <c r="JM9" s="116">
        <v>570</v>
      </c>
      <c r="JN9" s="115">
        <f>COUNTIFS($C$16:$C$84,"&gt;=70",$C$16:$C$84,"&lt;=74")</f>
        <v>0</v>
      </c>
      <c r="JO9" s="116">
        <f t="shared" si="1"/>
        <v>0</v>
      </c>
    </row>
    <row r="10" spans="1:275">
      <c r="A10" s="479" t="s">
        <v>158</v>
      </c>
      <c r="B10" s="480"/>
      <c r="C10" s="481">
        <f>COUNTIF(C16:C22,"&gt;17")</f>
        <v>1</v>
      </c>
      <c r="D10" s="482"/>
      <c r="E10" s="482"/>
      <c r="F10" s="482"/>
      <c r="G10" s="482"/>
      <c r="H10" s="482"/>
      <c r="I10" s="482"/>
      <c r="J10" s="482"/>
      <c r="K10" s="482"/>
      <c r="L10" s="483"/>
      <c r="M10" s="20"/>
      <c r="N10" s="481">
        <f>C10</f>
        <v>1</v>
      </c>
      <c r="O10" s="482"/>
      <c r="P10" s="482"/>
      <c r="Q10" s="482"/>
      <c r="R10" s="482"/>
      <c r="S10" s="482"/>
      <c r="T10" s="482"/>
      <c r="U10" s="482"/>
      <c r="V10" s="483"/>
      <c r="W10" s="94"/>
      <c r="X10" s="481">
        <f>C10</f>
        <v>1</v>
      </c>
      <c r="Y10" s="482"/>
      <c r="Z10" s="482"/>
      <c r="AA10" s="482"/>
      <c r="AB10" s="482"/>
      <c r="AC10" s="482"/>
      <c r="AD10" s="482"/>
      <c r="AE10" s="482"/>
      <c r="AF10" s="483"/>
      <c r="AG10" s="94"/>
      <c r="AH10" s="481">
        <f>C10</f>
        <v>1</v>
      </c>
      <c r="AI10" s="482"/>
      <c r="AJ10" s="482"/>
      <c r="AK10" s="482"/>
      <c r="AL10" s="482"/>
      <c r="AM10" s="482"/>
      <c r="AN10" s="482"/>
      <c r="AO10" s="482"/>
      <c r="AP10" s="483"/>
      <c r="AQ10" s="21"/>
      <c r="AR10" s="21"/>
      <c r="AS10" s="16"/>
      <c r="AT10" s="16"/>
      <c r="AU10" s="16"/>
      <c r="AV10" s="16"/>
      <c r="AW10" s="24"/>
      <c r="AX10" s="24"/>
      <c r="AY10" s="4"/>
      <c r="AZ10" s="18" t="s">
        <v>134</v>
      </c>
      <c r="BA10" s="76" t="s">
        <v>47</v>
      </c>
      <c r="BB10" s="76" t="str">
        <f t="shared" si="0"/>
        <v>IP7 OP7 DMV7NIL</v>
      </c>
      <c r="BC10" s="77">
        <v>0</v>
      </c>
      <c r="BD10" s="78" t="s">
        <v>159</v>
      </c>
      <c r="BE10" s="18"/>
      <c r="BF10" s="18">
        <v>88</v>
      </c>
      <c r="BG10" s="18"/>
      <c r="BH10" s="18"/>
      <c r="BI10" s="79" t="s">
        <v>42</v>
      </c>
      <c r="BJ10" s="79">
        <v>1</v>
      </c>
      <c r="BK10" s="79"/>
      <c r="BL10" s="18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JL10" s="114">
        <v>75</v>
      </c>
      <c r="JM10" s="116">
        <v>700</v>
      </c>
      <c r="JN10" s="115">
        <f>COUNTIFS($C$16:$C$84,"&gt;=75",$C$16:$C$84,"&lt;=79")</f>
        <v>0</v>
      </c>
      <c r="JO10" s="116">
        <f t="shared" si="1"/>
        <v>0</v>
      </c>
    </row>
    <row r="11" spans="1:275">
      <c r="A11" s="479" t="s">
        <v>160</v>
      </c>
      <c r="B11" s="480"/>
      <c r="C11" s="509">
        <f>COUNTIF(C16:C22,"&gt;-2")</f>
        <v>1</v>
      </c>
      <c r="D11" s="510"/>
      <c r="E11" s="510"/>
      <c r="F11" s="510"/>
      <c r="G11" s="510"/>
      <c r="H11" s="510"/>
      <c r="I11" s="510"/>
      <c r="J11" s="510"/>
      <c r="K11" s="510"/>
      <c r="L11" s="511"/>
      <c r="M11" s="1"/>
      <c r="N11" s="481">
        <f t="shared" ref="N11:N12" si="2">C11</f>
        <v>1</v>
      </c>
      <c r="O11" s="482"/>
      <c r="P11" s="482"/>
      <c r="Q11" s="482"/>
      <c r="R11" s="482"/>
      <c r="S11" s="482"/>
      <c r="T11" s="482"/>
      <c r="U11" s="482"/>
      <c r="V11" s="483"/>
      <c r="W11" s="8"/>
      <c r="X11" s="481">
        <f t="shared" ref="X11:X12" si="3">C11</f>
        <v>1</v>
      </c>
      <c r="Y11" s="482"/>
      <c r="Z11" s="482"/>
      <c r="AA11" s="482"/>
      <c r="AB11" s="482"/>
      <c r="AC11" s="482"/>
      <c r="AD11" s="482"/>
      <c r="AE11" s="482"/>
      <c r="AF11" s="483"/>
      <c r="AG11" s="6"/>
      <c r="AH11" s="481">
        <f t="shared" ref="AH11:AH12" si="4">C11</f>
        <v>1</v>
      </c>
      <c r="AI11" s="482"/>
      <c r="AJ11" s="482"/>
      <c r="AK11" s="482"/>
      <c r="AL11" s="482"/>
      <c r="AM11" s="482"/>
      <c r="AN11" s="482"/>
      <c r="AO11" s="482"/>
      <c r="AP11" s="483"/>
      <c r="AQ11" s="6"/>
      <c r="AR11" s="21"/>
      <c r="AS11" s="16"/>
      <c r="AT11" s="89"/>
      <c r="AU11" s="89"/>
      <c r="AV11" s="16"/>
      <c r="AW11" s="4"/>
      <c r="AX11" s="4"/>
      <c r="AY11" s="4"/>
      <c r="AZ11" s="18" t="s">
        <v>136</v>
      </c>
      <c r="BA11" s="76" t="s">
        <v>47</v>
      </c>
      <c r="BB11" s="76" t="str">
        <f t="shared" si="0"/>
        <v>IP8 OP8 DMV8NIL</v>
      </c>
      <c r="BC11" s="77">
        <v>0</v>
      </c>
      <c r="BD11" s="78" t="s">
        <v>161</v>
      </c>
      <c r="BE11" s="18"/>
      <c r="BF11" s="18">
        <v>88</v>
      </c>
      <c r="BG11" s="18"/>
      <c r="BH11" s="18"/>
      <c r="BI11" s="79" t="s">
        <v>44</v>
      </c>
      <c r="BJ11" s="79">
        <v>2</v>
      </c>
      <c r="BK11" s="80"/>
      <c r="BL11" s="18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JL11" s="123">
        <v>80</v>
      </c>
      <c r="JM11" s="116">
        <v>900</v>
      </c>
      <c r="JN11" s="121">
        <f>COUNTIFS($C$16:$C$84,"&gt;=80",$C$16:$C$84,"&lt;=84")</f>
        <v>0</v>
      </c>
      <c r="JO11" s="116">
        <f>JM11*JN11</f>
        <v>0</v>
      </c>
    </row>
    <row r="12" spans="1:275">
      <c r="A12" s="479" t="s">
        <v>162</v>
      </c>
      <c r="B12" s="480"/>
      <c r="C12" s="512">
        <f>MAX(C16:C22)</f>
        <v>65</v>
      </c>
      <c r="D12" s="513"/>
      <c r="E12" s="513"/>
      <c r="F12" s="513"/>
      <c r="G12" s="513"/>
      <c r="H12" s="513"/>
      <c r="I12" s="513"/>
      <c r="J12" s="513"/>
      <c r="K12" s="513"/>
      <c r="L12" s="514"/>
      <c r="M12" s="2"/>
      <c r="N12" s="496">
        <f t="shared" si="2"/>
        <v>65</v>
      </c>
      <c r="O12" s="497"/>
      <c r="P12" s="497"/>
      <c r="Q12" s="497"/>
      <c r="R12" s="497"/>
      <c r="S12" s="497"/>
      <c r="T12" s="497"/>
      <c r="U12" s="497"/>
      <c r="V12" s="498"/>
      <c r="W12" s="7"/>
      <c r="X12" s="496">
        <f t="shared" si="3"/>
        <v>65</v>
      </c>
      <c r="Y12" s="497"/>
      <c r="Z12" s="497"/>
      <c r="AA12" s="497"/>
      <c r="AB12" s="497"/>
      <c r="AC12" s="497"/>
      <c r="AD12" s="497"/>
      <c r="AE12" s="497"/>
      <c r="AF12" s="498"/>
      <c r="AG12" s="7"/>
      <c r="AH12" s="496">
        <f t="shared" si="4"/>
        <v>65</v>
      </c>
      <c r="AI12" s="497"/>
      <c r="AJ12" s="497"/>
      <c r="AK12" s="497"/>
      <c r="AL12" s="497"/>
      <c r="AM12" s="497"/>
      <c r="AN12" s="497"/>
      <c r="AO12" s="497"/>
      <c r="AP12" s="498"/>
      <c r="AQ12" s="7"/>
      <c r="AR12" s="67"/>
      <c r="AS12" s="4"/>
      <c r="AT12" s="90"/>
      <c r="AU12" s="4"/>
      <c r="AV12" s="4"/>
      <c r="AW12" s="4"/>
      <c r="AX12" s="4"/>
      <c r="AY12" s="5"/>
      <c r="AZ12" s="18" t="s">
        <v>163</v>
      </c>
      <c r="BA12" s="76" t="s">
        <v>47</v>
      </c>
      <c r="BB12" s="76" t="str">
        <f t="shared" si="0"/>
        <v>IP6 OP6 M6NIL</v>
      </c>
      <c r="BC12" s="77">
        <v>0</v>
      </c>
      <c r="BD12" s="78">
        <v>10</v>
      </c>
      <c r="BE12" s="18"/>
      <c r="BF12" s="18">
        <v>88</v>
      </c>
      <c r="BG12" s="18"/>
      <c r="BH12" s="18"/>
      <c r="BI12" s="79" t="s">
        <v>43</v>
      </c>
      <c r="BJ12" s="79">
        <v>3</v>
      </c>
      <c r="BK12" s="80"/>
      <c r="BL12" s="18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JL12" s="124">
        <v>85</v>
      </c>
      <c r="JM12" s="117">
        <v>1200</v>
      </c>
      <c r="JN12" s="122">
        <f>COUNTIFS($C$16:$C$84,"&gt;=85",$C$16:$C$84,"&lt;=90")</f>
        <v>0</v>
      </c>
      <c r="JO12" s="117">
        <f>JM12*JN12</f>
        <v>0</v>
      </c>
    </row>
    <row r="13" spans="1:275" ht="15.6">
      <c r="A13" s="13"/>
      <c r="B13" s="141"/>
      <c r="C13" s="141"/>
      <c r="D13" s="20"/>
      <c r="E13" s="20"/>
      <c r="F13" s="2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14"/>
      <c r="AQ13" s="508"/>
      <c r="AR13" s="142"/>
      <c r="AS13" s="26"/>
      <c r="AT13" s="26"/>
      <c r="AU13" s="26"/>
      <c r="AV13" s="26"/>
      <c r="AW13" s="4"/>
      <c r="AX13" s="4"/>
      <c r="AY13" s="5"/>
      <c r="AZ13" s="18" t="s">
        <v>164</v>
      </c>
      <c r="BA13" s="76" t="s">
        <v>47</v>
      </c>
      <c r="BB13" s="76" t="str">
        <f t="shared" si="0"/>
        <v>IP7 OP7 M7NIL</v>
      </c>
      <c r="BC13" s="77">
        <v>0</v>
      </c>
      <c r="BD13" s="78">
        <v>11</v>
      </c>
      <c r="BE13" s="18"/>
      <c r="BF13" s="18">
        <v>88</v>
      </c>
      <c r="BG13" s="18"/>
      <c r="BH13" s="18"/>
      <c r="BI13" s="79"/>
      <c r="BJ13" s="79"/>
      <c r="BK13" s="80"/>
      <c r="BL13" s="18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JL13" s="118" t="s">
        <v>165</v>
      </c>
      <c r="JM13" s="119"/>
      <c r="JN13" s="119"/>
      <c r="JO13" s="120">
        <f>SUM($JO$6:$JO$12)</f>
        <v>420</v>
      </c>
    </row>
    <row r="14" spans="1:275">
      <c r="A14" s="13"/>
      <c r="B14" s="20"/>
      <c r="C14" s="493" t="s">
        <v>166</v>
      </c>
      <c r="D14" s="494"/>
      <c r="E14" s="494"/>
      <c r="F14" s="494"/>
      <c r="G14" s="494"/>
      <c r="H14" s="494"/>
      <c r="I14" s="494"/>
      <c r="J14" s="494"/>
      <c r="K14" s="494"/>
      <c r="L14" s="494"/>
      <c r="M14" s="27"/>
      <c r="N14" s="494" t="s">
        <v>167</v>
      </c>
      <c r="O14" s="494"/>
      <c r="P14" s="494"/>
      <c r="Q14" s="494"/>
      <c r="R14" s="494"/>
      <c r="S14" s="494"/>
      <c r="T14" s="494"/>
      <c r="U14" s="494"/>
      <c r="V14" s="494"/>
      <c r="W14" s="27"/>
      <c r="X14" s="494" t="s">
        <v>168</v>
      </c>
      <c r="Y14" s="494"/>
      <c r="Z14" s="494"/>
      <c r="AA14" s="494"/>
      <c r="AB14" s="494"/>
      <c r="AC14" s="494"/>
      <c r="AD14" s="494"/>
      <c r="AE14" s="494"/>
      <c r="AF14" s="494"/>
      <c r="AG14" s="27"/>
      <c r="AH14" s="494" t="s">
        <v>169</v>
      </c>
      <c r="AI14" s="494"/>
      <c r="AJ14" s="494"/>
      <c r="AK14" s="494"/>
      <c r="AL14" s="494"/>
      <c r="AM14" s="494"/>
      <c r="AN14" s="494"/>
      <c r="AO14" s="494"/>
      <c r="AP14" s="495"/>
      <c r="AQ14" s="508"/>
      <c r="AR14" s="142"/>
      <c r="AS14" s="26"/>
      <c r="AT14" s="26"/>
      <c r="AU14" s="26"/>
      <c r="AV14" s="26"/>
      <c r="AW14" s="4"/>
      <c r="AX14" s="4"/>
      <c r="AY14" s="5"/>
      <c r="AZ14" s="18" t="s">
        <v>170</v>
      </c>
      <c r="BA14" s="76" t="s">
        <v>47</v>
      </c>
      <c r="BB14" s="76" t="str">
        <f t="shared" si="0"/>
        <v>IP8 OP8 M8NIL</v>
      </c>
      <c r="BC14" s="77">
        <v>0</v>
      </c>
      <c r="BD14" s="78">
        <v>12</v>
      </c>
      <c r="BE14" s="18"/>
      <c r="BF14" s="18">
        <v>88</v>
      </c>
      <c r="BG14" s="18"/>
      <c r="BH14" s="18"/>
      <c r="BI14" s="79"/>
      <c r="BJ14" s="79"/>
      <c r="BK14" s="80"/>
      <c r="BL14" s="18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275">
      <c r="A15" s="13"/>
      <c r="B15" s="100" t="s">
        <v>171</v>
      </c>
      <c r="C15" s="101" t="s">
        <v>146</v>
      </c>
      <c r="D15" s="260" t="s">
        <v>172</v>
      </c>
      <c r="E15" s="484" t="s">
        <v>173</v>
      </c>
      <c r="F15" s="484"/>
      <c r="G15" s="260" t="s">
        <v>174</v>
      </c>
      <c r="H15" s="260" t="s">
        <v>138</v>
      </c>
      <c r="I15" s="260" t="s">
        <v>175</v>
      </c>
      <c r="J15" s="260"/>
      <c r="K15" s="260" t="s">
        <v>176</v>
      </c>
      <c r="L15" s="260" t="s">
        <v>177</v>
      </c>
      <c r="M15" s="96"/>
      <c r="N15" s="260" t="s">
        <v>146</v>
      </c>
      <c r="O15" s="260"/>
      <c r="P15" s="484" t="s">
        <v>173</v>
      </c>
      <c r="Q15" s="484"/>
      <c r="R15" s="260" t="s">
        <v>174</v>
      </c>
      <c r="S15" s="260" t="s">
        <v>138</v>
      </c>
      <c r="T15" s="260" t="s">
        <v>175</v>
      </c>
      <c r="U15" s="260" t="s">
        <v>176</v>
      </c>
      <c r="V15" s="260" t="s">
        <v>178</v>
      </c>
      <c r="W15" s="96"/>
      <c r="X15" s="260" t="s">
        <v>146</v>
      </c>
      <c r="Y15" s="260"/>
      <c r="Z15" s="484" t="s">
        <v>173</v>
      </c>
      <c r="AA15" s="484"/>
      <c r="AB15" s="260" t="s">
        <v>174</v>
      </c>
      <c r="AC15" s="260" t="s">
        <v>138</v>
      </c>
      <c r="AD15" s="260" t="s">
        <v>175</v>
      </c>
      <c r="AE15" s="260" t="s">
        <v>176</v>
      </c>
      <c r="AF15" s="260" t="s">
        <v>178</v>
      </c>
      <c r="AG15" s="96"/>
      <c r="AH15" s="260" t="s">
        <v>146</v>
      </c>
      <c r="AI15" s="260"/>
      <c r="AJ15" s="484" t="s">
        <v>173</v>
      </c>
      <c r="AK15" s="484"/>
      <c r="AL15" s="260" t="s">
        <v>174</v>
      </c>
      <c r="AM15" s="260" t="s">
        <v>138</v>
      </c>
      <c r="AN15" s="260" t="s">
        <v>175</v>
      </c>
      <c r="AO15" s="260" t="s">
        <v>176</v>
      </c>
      <c r="AP15" s="173" t="s">
        <v>178</v>
      </c>
      <c r="AQ15" s="68"/>
      <c r="AR15" s="68"/>
      <c r="AS15" s="17"/>
      <c r="AT15" s="17"/>
      <c r="AU15" s="17"/>
      <c r="AV15" s="17"/>
      <c r="AW15" s="17"/>
      <c r="AX15" s="17"/>
      <c r="AY15" s="4"/>
      <c r="AZ15" s="18" t="s">
        <v>36</v>
      </c>
      <c r="BA15" s="76">
        <v>500</v>
      </c>
      <c r="BB15" s="76" t="str">
        <f t="shared" si="0"/>
        <v>IP6 OP6500</v>
      </c>
      <c r="BC15" s="77">
        <v>0.15</v>
      </c>
      <c r="BD15" s="78"/>
      <c r="BE15" s="18"/>
      <c r="BF15" s="18">
        <v>87</v>
      </c>
      <c r="BG15" s="18"/>
      <c r="BH15" s="18"/>
      <c r="BI15" s="18"/>
      <c r="BJ15" s="17"/>
      <c r="BK15" s="81"/>
      <c r="BL15" s="18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275">
      <c r="A16" s="13"/>
      <c r="B16" s="216">
        <v>1</v>
      </c>
      <c r="C16" s="213">
        <f>IF(NOT(ISBLANK(Dashboard!H8)),IF(Dashboard!I8&gt;70,"Error",Dashboard!I8),FALSE)</f>
        <v>65</v>
      </c>
      <c r="D16" s="214">
        <f t="shared" ref="D16:D22" si="5">IF(C16&lt;$BI$18,$BJ$17,IF(C16&lt;$BI$19,$BJ$18,IF(C16&lt;$BI$20,$BJ$19,IF(C16&lt;$BI$21,$BJ$20,IF(C16&lt;$BI$22,$BJ$21,IF(C16&lt;$BI$23,$BJ$22,IF(C16&lt;$BI$24,$BJ$23,IF(C16&lt;$BI$25,$BJ$24,IF(C16&lt;$BI$26,$BJ$25,IF(C16&lt;$BI$27,$BJ$26,IF(C16&lt;$BI$28,$BJ$27,IF(C16&lt;$BI$29,$BJ$28,IF(C16&lt;$BI$30,$BJ$29)))))))))))))</f>
        <v>69</v>
      </c>
      <c r="E16" s="214" t="str">
        <f t="shared" ref="E16:E22" si="6">IF(NOT(ISBLANK(C16)),CONCATENATE(D16,$BJ$33,$BJ$34),"")</f>
        <v>69011</v>
      </c>
      <c r="F16" s="214">
        <f>IF(NOT(ISBLANK(C16)),VALUE(TRIM(CLEAN(E16))),"")</f>
        <v>69011</v>
      </c>
      <c r="G16" s="217">
        <f>IF(NOT(ISBLANK(C16)),VLOOKUP(E16,TOP!$D$5:$F$436,3,FALSE),"ERR")</f>
        <v>6403</v>
      </c>
      <c r="H16" s="426">
        <f>IF(NOT(ISBLANK(C16)),VLOOKUP($BJ$37,$BB$3:$BC$86,2,FALSE))</f>
        <v>0</v>
      </c>
      <c r="I16" s="217">
        <f>G16*(1-H16)</f>
        <v>6403</v>
      </c>
      <c r="J16" s="215"/>
      <c r="K16" s="32">
        <v>0</v>
      </c>
      <c r="L16" s="217">
        <f>IFERROR((I16*(1+K16)),"")</f>
        <v>6403</v>
      </c>
      <c r="M16" s="29"/>
      <c r="N16" s="213">
        <f t="shared" ref="N16:N22" si="7">C16</f>
        <v>65</v>
      </c>
      <c r="O16" s="213">
        <f t="shared" ref="O16:O22" si="8">IF(N16&lt;$BI$18,$BJ$17,IF(N16&lt;$BI$19,$BJ$18,IF(N16&lt;$BI$20,$BJ$19,IF(N16&lt;$BI$21,$BJ$20,IF(N16&lt;$BI$22,$BJ$21,IF(N16&lt;$BI$23,$BJ$22,IF(N16&lt;$BI$24,$BJ$23,IF(N16&lt;$BI$25,$BJ$24,IF(N16&lt;$BI$26,$BJ$25,IF(N16&lt;$BI$27,$BJ$26,IF(N16&lt;$BI$28,$BJ$27,IF(N16&lt;$BI$29,$BJ$28,IF(N16&lt;$BI$30,$BJ$29)))))))))))))</f>
        <v>69</v>
      </c>
      <c r="P16" s="28" t="str">
        <f t="shared" ref="P16:P22" si="9">IF(NOT(ISBLANK(N16)),CONCATENATE(O16,$BJ$39,$BJ$40),"")</f>
        <v>69041</v>
      </c>
      <c r="Q16" s="31">
        <f>IF(NOT(ISBLANK(N16)),VALUE(TRIM(CLEAN(P16))),"")</f>
        <v>69041</v>
      </c>
      <c r="R16" s="217">
        <f>IF(NOT(ISBLANK(O16)),VLOOKUP(P16,TOP!$D$5:$F$436,3,FALSE),"ERR")</f>
        <v>7031</v>
      </c>
      <c r="S16" s="426">
        <f>IF(NOT(ISBLANK(N16)),VLOOKUP($BJ$43,$BB$3:$BC$86,2,FALSE))</f>
        <v>0</v>
      </c>
      <c r="T16" s="217">
        <f>R16*(1-S16)</f>
        <v>7031</v>
      </c>
      <c r="U16" s="32">
        <f t="shared" ref="U16:U22" si="10">IF(NOT(ISBLANK(K16)),K16,0)</f>
        <v>0</v>
      </c>
      <c r="V16" s="217">
        <f>IFERROR((T16*(1+U16)),"")</f>
        <v>7031</v>
      </c>
      <c r="W16" s="34"/>
      <c r="X16" s="213">
        <f t="shared" ref="X16:X22" si="11">C16</f>
        <v>65</v>
      </c>
      <c r="Y16" s="213">
        <f t="shared" ref="Y16:Y22" si="12">IF(X16&lt;$BI$18,$BJ$17,IF(X16&lt;$BI$19,$BJ$18,IF(X16&lt;$BI$20,$BJ$19,IF(X16&lt;$BI$21,$BJ$20,IF(X16&lt;$BI$22,$BJ$21,IF(X16&lt;$BI$23,$BJ$22,IF(X16&lt;$BI$24,$BJ$23,IF(X16&lt;$BI$25,$BJ$24,IF(X16&lt;$BI$26,$BJ$25,IF(X16&lt;$BI$27,$BJ$26,IF(X16&lt;$BI$28,$BJ$27,IF(X16&lt;$BI$29,$BJ$28,IF(X16&lt;$BI$30,$BJ$29)))))))))))))</f>
        <v>69</v>
      </c>
      <c r="Z16" s="28" t="str">
        <f t="shared" ref="Z16:Z22" si="13">IF(NOT(ISBLANK(X16)),CONCATENATE(Y16,$BJ$45,$BJ$46),"")</f>
        <v>69053</v>
      </c>
      <c r="AA16" s="31">
        <f>IF(NOT(ISBLANK(X16)),VALUE(TRIM(CLEAN(Z16))),"")</f>
        <v>69053</v>
      </c>
      <c r="AB16" s="217">
        <f>IF(NOT(ISBLANK(Y16)),VLOOKUP(Z16,TOP!$D$5:$F$436,3,FALSE),"ERR")</f>
        <v>9545</v>
      </c>
      <c r="AC16" s="426">
        <f>IF(NOT(ISBLANK(X16)),VLOOKUP($BJ$49,$BB$3:$BC$86,2,FALSE))</f>
        <v>0</v>
      </c>
      <c r="AD16" s="33">
        <f>AB16*(1-AC16)</f>
        <v>9545</v>
      </c>
      <c r="AE16" s="32">
        <f t="shared" ref="AE16:AE22" si="14">IF(NOT(ISBLANK(K16)),K16,0)</f>
        <v>0</v>
      </c>
      <c r="AF16" s="217">
        <f>IFERROR((AD16*(1+AE16)),"")</f>
        <v>9545</v>
      </c>
      <c r="AG16" s="34"/>
      <c r="AH16" s="213">
        <f t="shared" ref="AH16:AH22" si="15">C16</f>
        <v>65</v>
      </c>
      <c r="AI16" s="213">
        <f t="shared" ref="AI16:AI22" si="16">IF(AH16&lt;$BI$18,$BJ$17,IF(AH16&lt;$BI$19,$BJ$18,IF(AH16&lt;$BI$20,$BJ$19,IF(AH16&lt;$BI$21,$BJ$20,IF(AH16&lt;$BI$22,$BJ$21,IF(AH16&lt;$BI$23,$BJ$22,IF(AH16&lt;$BI$24,$BJ$23,IF(AH16&lt;$BI$25,$BJ$24,IF(AH16&lt;$BI$26,$BJ$25,IF(AH16&lt;$BI$27,$BJ$26,IF(AH16&lt;$BI$28,$BJ$27,IF(AH16&lt;$BI$29,$BJ$28,IF(AH16&lt;$BI$30,$BJ$29)))))))))))))</f>
        <v>69</v>
      </c>
      <c r="AJ16" s="28" t="str">
        <f t="shared" ref="AJ16:AJ22" si="17">IF(NOT(ISBLANK(AH16)),CONCATENATE(AI16,$BJ$51,$BJ$52),"")</f>
        <v>69062</v>
      </c>
      <c r="AK16" s="31">
        <f>IF(NOT(ISBLANK(AH16)),VALUE(TRIM(CLEAN(AJ16))),"")</f>
        <v>69062</v>
      </c>
      <c r="AL16" s="217">
        <f>IF(NOT(ISBLANK(AI16)),VLOOKUP(AJ16,TOP!$D$5:$F$436,3,FALSE),"ERR")</f>
        <v>9721</v>
      </c>
      <c r="AM16" s="217">
        <f>IF(NOT(ISBLANK(AH16)),VLOOKUP($BJ$55,$BB$3:$BC$86,2,FALSE))</f>
        <v>0</v>
      </c>
      <c r="AN16" s="33">
        <f>AL16*(1-AM16)</f>
        <v>9721</v>
      </c>
      <c r="AO16" s="32">
        <f t="shared" ref="AO16:AO22" si="18">IF(NOT(ISBLANK(K16)),K16,0)</f>
        <v>0</v>
      </c>
      <c r="AP16" s="236">
        <f>IFERROR((AN16*(1+AO16)),"")</f>
        <v>9721</v>
      </c>
      <c r="AQ16" s="68"/>
      <c r="AR16" s="68"/>
      <c r="AS16" s="17"/>
      <c r="AT16" s="17"/>
      <c r="AU16" s="17"/>
      <c r="AV16" s="17"/>
      <c r="AW16" s="17"/>
      <c r="AX16" s="17"/>
      <c r="AY16" s="4"/>
      <c r="AZ16" s="18" t="s">
        <v>122</v>
      </c>
      <c r="BA16" s="76">
        <v>500</v>
      </c>
      <c r="BB16" s="76" t="str">
        <f t="shared" si="0"/>
        <v>IP7 OP7500</v>
      </c>
      <c r="BC16" s="77">
        <v>0.15</v>
      </c>
      <c r="BD16" s="78"/>
      <c r="BE16" s="18"/>
      <c r="BF16" s="18">
        <v>87</v>
      </c>
      <c r="BG16" s="18"/>
      <c r="BH16" s="18"/>
      <c r="BI16" s="18"/>
      <c r="BJ16" s="18"/>
      <c r="BK16" s="82"/>
      <c r="BL16" s="18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>
      <c r="A17" s="13"/>
      <c r="B17" s="218">
        <v>2</v>
      </c>
      <c r="C17" s="30" t="b">
        <f>IF(NOT(ISBLANK(Dashboard!H9)),IF(Dashboard!I9&gt;70,"Error",Dashboard!I9),FALSE)</f>
        <v>0</v>
      </c>
      <c r="D17" s="219" t="b">
        <f t="shared" si="5"/>
        <v>0</v>
      </c>
      <c r="E17" s="219" t="str">
        <f t="shared" si="6"/>
        <v>FALSE011</v>
      </c>
      <c r="F17" s="219" t="e">
        <f t="shared" ref="F17:F22" si="19">IF(NOT(ISBLANK(C17)),VALUE(TRIM(CLEAN(E17))),"")</f>
        <v>#VALUE!</v>
      </c>
      <c r="G17" s="220" t="e">
        <f>IF(NOT(ISBLANK(C17)),VLOOKUP(E17,TOP!$D$5:$F$436,3,FALSE),"ERR")</f>
        <v>#N/A</v>
      </c>
      <c r="H17" s="427">
        <f t="shared" ref="H17:H22" si="20">IF(NOT(ISBLANK(C17)),VLOOKUP($BJ$37,$BB$3:$BC$86,2,FALSE))</f>
        <v>0</v>
      </c>
      <c r="I17" s="220" t="e">
        <f t="shared" ref="I17:I22" si="21">G17*(1-H17)</f>
        <v>#N/A</v>
      </c>
      <c r="J17" s="221"/>
      <c r="K17" s="95">
        <v>0</v>
      </c>
      <c r="L17" s="220" t="str">
        <f t="shared" ref="L17:L22" si="22">IFERROR((I17*(1+K17)),"")</f>
        <v/>
      </c>
      <c r="M17" s="29"/>
      <c r="N17" s="30" t="b">
        <f t="shared" si="7"/>
        <v>0</v>
      </c>
      <c r="O17" s="30" t="b">
        <f t="shared" si="8"/>
        <v>0</v>
      </c>
      <c r="P17" s="37" t="str">
        <f t="shared" si="9"/>
        <v>FALSE041</v>
      </c>
      <c r="Q17" s="39" t="e">
        <f t="shared" ref="Q17:Q22" si="23">IF(NOT(ISBLANK(N17)),VALUE(TRIM(CLEAN(P17))),"")</f>
        <v>#VALUE!</v>
      </c>
      <c r="R17" s="220" t="e">
        <f>IF(NOT(ISBLANK(O17)),VLOOKUP(P17,TOP!$D$5:$F$436,3,FALSE),"ERR")</f>
        <v>#N/A</v>
      </c>
      <c r="S17" s="427">
        <f t="shared" ref="S17:S22" si="24">IF(NOT(ISBLANK(N17)),VLOOKUP($BJ$43,$BB$3:$BC$86,2,FALSE))</f>
        <v>0</v>
      </c>
      <c r="T17" s="220" t="e">
        <f t="shared" ref="T17:T22" si="25">R17*(1-S17)</f>
        <v>#N/A</v>
      </c>
      <c r="U17" s="95">
        <f t="shared" si="10"/>
        <v>0</v>
      </c>
      <c r="V17" s="220" t="str">
        <f t="shared" ref="V17:V22" si="26">IFERROR((T17*(1+U17)),"")</f>
        <v/>
      </c>
      <c r="W17" s="34"/>
      <c r="X17" s="30" t="b">
        <f t="shared" si="11"/>
        <v>0</v>
      </c>
      <c r="Y17" s="30" t="b">
        <f t="shared" si="12"/>
        <v>0</v>
      </c>
      <c r="Z17" s="37" t="str">
        <f t="shared" si="13"/>
        <v>FALSE053</v>
      </c>
      <c r="AA17" s="39" t="e">
        <f t="shared" ref="AA17:AA22" si="27">IF(NOT(ISBLANK(X17)),VALUE(TRIM(CLEAN(Z17))),"")</f>
        <v>#VALUE!</v>
      </c>
      <c r="AB17" s="220" t="e">
        <f>IF(NOT(ISBLANK(Y17)),VLOOKUP(Z17,TOP!$D$5:$F$436,3,FALSE),"ERR")</f>
        <v>#N/A</v>
      </c>
      <c r="AC17" s="427">
        <f t="shared" ref="AC17:AC22" si="28">IF(NOT(ISBLANK(X17)),VLOOKUP($BJ$49,$BB$3:$BC$86,2,FALSE))</f>
        <v>0</v>
      </c>
      <c r="AD17" s="40" t="e">
        <f t="shared" ref="AD17:AD22" si="29">AB17*(1-AC17)</f>
        <v>#N/A</v>
      </c>
      <c r="AE17" s="95">
        <f t="shared" si="14"/>
        <v>0</v>
      </c>
      <c r="AF17" s="220" t="str">
        <f t="shared" ref="AF17:AF22" si="30">IFERROR((AD17*(1+AE17)),"")</f>
        <v/>
      </c>
      <c r="AG17" s="34"/>
      <c r="AH17" s="30" t="b">
        <f t="shared" si="15"/>
        <v>0</v>
      </c>
      <c r="AI17" s="30" t="b">
        <f t="shared" si="16"/>
        <v>0</v>
      </c>
      <c r="AJ17" s="37" t="str">
        <f t="shared" si="17"/>
        <v>FALSE062</v>
      </c>
      <c r="AK17" s="39" t="e">
        <f t="shared" ref="AK17:AK22" si="31">IF(NOT(ISBLANK(AH17)),VALUE(TRIM(CLEAN(AJ17))),"")</f>
        <v>#VALUE!</v>
      </c>
      <c r="AL17" s="220" t="e">
        <f>IF(NOT(ISBLANK(AI17)),VLOOKUP(AJ17,TOP!$D$5:$F$436,3,FALSE),"ERR")</f>
        <v>#N/A</v>
      </c>
      <c r="AM17" s="220">
        <f t="shared" ref="AM17:AM22" si="32">IF(NOT(ISBLANK(AH17)),VLOOKUP($BJ$55,$BB$3:$BC$86,2,FALSE))</f>
        <v>0</v>
      </c>
      <c r="AN17" s="40" t="e">
        <f t="shared" ref="AN17:AN22" si="33">AL17*(1-AM17)</f>
        <v>#N/A</v>
      </c>
      <c r="AO17" s="95">
        <f t="shared" si="18"/>
        <v>0</v>
      </c>
      <c r="AP17" s="237" t="str">
        <f t="shared" ref="AP17:AP22" si="34">IFERROR((AN17*(1+AO17)),"")</f>
        <v/>
      </c>
      <c r="AQ17" s="68"/>
      <c r="AR17" s="68"/>
      <c r="AS17" s="17"/>
      <c r="AT17" s="17"/>
      <c r="AU17" s="17"/>
      <c r="AV17" s="17"/>
      <c r="AW17" s="17"/>
      <c r="AX17" s="17"/>
      <c r="AY17" s="4"/>
      <c r="AZ17" s="18" t="s">
        <v>126</v>
      </c>
      <c r="BA17" s="76">
        <v>500</v>
      </c>
      <c r="BB17" s="76" t="str">
        <f t="shared" si="0"/>
        <v>IP8 OP8500</v>
      </c>
      <c r="BC17" s="77">
        <v>0.15</v>
      </c>
      <c r="BD17" s="78"/>
      <c r="BE17" s="18"/>
      <c r="BF17" s="18">
        <v>87</v>
      </c>
      <c r="BG17" s="18"/>
      <c r="BH17" s="18"/>
      <c r="BI17" s="18" t="s">
        <v>146</v>
      </c>
      <c r="BJ17" s="18">
        <v>17</v>
      </c>
      <c r="BK17" s="18"/>
      <c r="BL17" s="18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>
      <c r="A18" s="13"/>
      <c r="B18" s="216">
        <v>3</v>
      </c>
      <c r="C18" s="213" t="b">
        <f>IF(NOT(ISBLANK(Dashboard!H10)),IF(Dashboard!I10&gt;70,"Error",Dashboard!I10),FALSE)</f>
        <v>0</v>
      </c>
      <c r="D18" s="214" t="b">
        <f t="shared" si="5"/>
        <v>0</v>
      </c>
      <c r="E18" s="214" t="str">
        <f t="shared" si="6"/>
        <v>FALSE011</v>
      </c>
      <c r="F18" s="214" t="e">
        <f>IF(NOT(ISBLANK(C18)),VALUE(TRIM(CLEAN(E18))),"")</f>
        <v>#VALUE!</v>
      </c>
      <c r="G18" s="217" t="e">
        <f>IF(NOT(ISBLANK(C18)),VLOOKUP(E18,TOP!$D$5:$F$436,3,FALSE),"ERR")</f>
        <v>#N/A</v>
      </c>
      <c r="H18" s="426">
        <f t="shared" si="20"/>
        <v>0</v>
      </c>
      <c r="I18" s="217" t="e">
        <f t="shared" si="21"/>
        <v>#N/A</v>
      </c>
      <c r="J18" s="215"/>
      <c r="K18" s="32">
        <v>0</v>
      </c>
      <c r="L18" s="217" t="str">
        <f t="shared" si="22"/>
        <v/>
      </c>
      <c r="M18" s="29"/>
      <c r="N18" s="213" t="b">
        <f t="shared" si="7"/>
        <v>0</v>
      </c>
      <c r="O18" s="213" t="b">
        <f t="shared" si="8"/>
        <v>0</v>
      </c>
      <c r="P18" s="28" t="str">
        <f t="shared" si="9"/>
        <v>FALSE041</v>
      </c>
      <c r="Q18" s="31" t="e">
        <f t="shared" si="23"/>
        <v>#VALUE!</v>
      </c>
      <c r="R18" s="217" t="e">
        <f>IF(NOT(ISBLANK(O18)),VLOOKUP(P18,TOP!$D$5:$F$436,3,FALSE),"ERR")</f>
        <v>#N/A</v>
      </c>
      <c r="S18" s="426">
        <f t="shared" si="24"/>
        <v>0</v>
      </c>
      <c r="T18" s="217" t="e">
        <f t="shared" si="25"/>
        <v>#N/A</v>
      </c>
      <c r="U18" s="32">
        <f t="shared" si="10"/>
        <v>0</v>
      </c>
      <c r="V18" s="217" t="str">
        <f t="shared" si="26"/>
        <v/>
      </c>
      <c r="W18" s="34"/>
      <c r="X18" s="213" t="b">
        <f t="shared" si="11"/>
        <v>0</v>
      </c>
      <c r="Y18" s="213" t="b">
        <f t="shared" si="12"/>
        <v>0</v>
      </c>
      <c r="Z18" s="28" t="str">
        <f t="shared" si="13"/>
        <v>FALSE053</v>
      </c>
      <c r="AA18" s="31" t="e">
        <f t="shared" si="27"/>
        <v>#VALUE!</v>
      </c>
      <c r="AB18" s="217" t="e">
        <f>IF(NOT(ISBLANK(Y18)),VLOOKUP(Z18,TOP!$D$5:$F$436,3,FALSE),"ERR")</f>
        <v>#N/A</v>
      </c>
      <c r="AC18" s="426">
        <f t="shared" si="28"/>
        <v>0</v>
      </c>
      <c r="AD18" s="33" t="e">
        <f t="shared" si="29"/>
        <v>#N/A</v>
      </c>
      <c r="AE18" s="32">
        <f t="shared" si="14"/>
        <v>0</v>
      </c>
      <c r="AF18" s="217" t="str">
        <f t="shared" si="30"/>
        <v/>
      </c>
      <c r="AG18" s="34"/>
      <c r="AH18" s="213" t="b">
        <f t="shared" si="15"/>
        <v>0</v>
      </c>
      <c r="AI18" s="213" t="b">
        <f t="shared" si="16"/>
        <v>0</v>
      </c>
      <c r="AJ18" s="28" t="str">
        <f t="shared" si="17"/>
        <v>FALSE062</v>
      </c>
      <c r="AK18" s="31" t="e">
        <f t="shared" si="31"/>
        <v>#VALUE!</v>
      </c>
      <c r="AL18" s="217" t="e">
        <f>IF(NOT(ISBLANK(AI18)),VLOOKUP(AJ18,TOP!$D$5:$F$436,3,FALSE),"ERR")</f>
        <v>#N/A</v>
      </c>
      <c r="AM18" s="217">
        <f t="shared" si="32"/>
        <v>0</v>
      </c>
      <c r="AN18" s="33" t="e">
        <f t="shared" si="33"/>
        <v>#N/A</v>
      </c>
      <c r="AO18" s="32">
        <f t="shared" si="18"/>
        <v>0</v>
      </c>
      <c r="AP18" s="236" t="str">
        <f t="shared" si="34"/>
        <v/>
      </c>
      <c r="AQ18" s="68"/>
      <c r="AR18" s="68"/>
      <c r="AS18" s="17"/>
      <c r="AT18" s="17"/>
      <c r="AU18" s="17"/>
      <c r="AV18" s="17"/>
      <c r="AW18" s="17"/>
      <c r="AX18" s="17"/>
      <c r="AY18" s="4"/>
      <c r="AZ18" s="18" t="s">
        <v>37</v>
      </c>
      <c r="BA18" s="76">
        <v>500</v>
      </c>
      <c r="BB18" s="76" t="str">
        <f t="shared" si="0"/>
        <v>IP6 OP6 DV6500</v>
      </c>
      <c r="BC18" s="77">
        <v>0.15</v>
      </c>
      <c r="BD18" s="78"/>
      <c r="BE18" s="18"/>
      <c r="BF18" s="18">
        <v>88</v>
      </c>
      <c r="BG18" s="18"/>
      <c r="BH18" s="18"/>
      <c r="BI18" s="18">
        <v>7</v>
      </c>
      <c r="BJ18" s="18">
        <v>17</v>
      </c>
      <c r="BK18" s="18"/>
      <c r="BL18" s="18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>
      <c r="A19" s="13"/>
      <c r="B19" s="218">
        <v>4</v>
      </c>
      <c r="C19" s="30" t="b">
        <f>IF(NOT(ISBLANK(Dashboard!H11)),IF(Dashboard!I11&gt;70,"Error",Dashboard!I11),FALSE)</f>
        <v>0</v>
      </c>
      <c r="D19" s="219" t="b">
        <f t="shared" si="5"/>
        <v>0</v>
      </c>
      <c r="E19" s="219" t="str">
        <f t="shared" si="6"/>
        <v>FALSE011</v>
      </c>
      <c r="F19" s="219" t="e">
        <f t="shared" si="19"/>
        <v>#VALUE!</v>
      </c>
      <c r="G19" s="220" t="e">
        <f>IF(NOT(ISBLANK(C19)),VLOOKUP(E19,TOP!$D$5:$F$436,3,FALSE),"ERR")</f>
        <v>#N/A</v>
      </c>
      <c r="H19" s="427">
        <f t="shared" si="20"/>
        <v>0</v>
      </c>
      <c r="I19" s="220" t="e">
        <f t="shared" si="21"/>
        <v>#N/A</v>
      </c>
      <c r="J19" s="221"/>
      <c r="K19" s="95">
        <v>0</v>
      </c>
      <c r="L19" s="220" t="str">
        <f t="shared" si="22"/>
        <v/>
      </c>
      <c r="M19" s="29"/>
      <c r="N19" s="30" t="b">
        <f t="shared" si="7"/>
        <v>0</v>
      </c>
      <c r="O19" s="30" t="b">
        <f t="shared" si="8"/>
        <v>0</v>
      </c>
      <c r="P19" s="37" t="str">
        <f t="shared" si="9"/>
        <v>FALSE041</v>
      </c>
      <c r="Q19" s="39" t="e">
        <f t="shared" si="23"/>
        <v>#VALUE!</v>
      </c>
      <c r="R19" s="220" t="e">
        <f>IF(NOT(ISBLANK(O19)),VLOOKUP(P19,TOP!$D$5:$F$436,3,FALSE),"ERR")</f>
        <v>#N/A</v>
      </c>
      <c r="S19" s="427">
        <f t="shared" si="24"/>
        <v>0</v>
      </c>
      <c r="T19" s="220" t="e">
        <f t="shared" si="25"/>
        <v>#N/A</v>
      </c>
      <c r="U19" s="95">
        <f t="shared" si="10"/>
        <v>0</v>
      </c>
      <c r="V19" s="220" t="str">
        <f t="shared" si="26"/>
        <v/>
      </c>
      <c r="W19" s="34"/>
      <c r="X19" s="30" t="b">
        <f t="shared" si="11"/>
        <v>0</v>
      </c>
      <c r="Y19" s="30" t="b">
        <f t="shared" si="12"/>
        <v>0</v>
      </c>
      <c r="Z19" s="37" t="str">
        <f t="shared" si="13"/>
        <v>FALSE053</v>
      </c>
      <c r="AA19" s="39" t="e">
        <f t="shared" si="27"/>
        <v>#VALUE!</v>
      </c>
      <c r="AB19" s="220" t="e">
        <f>IF(NOT(ISBLANK(Y19)),VLOOKUP(Z19,TOP!$D$5:$F$436,3,FALSE),"ERR")</f>
        <v>#N/A</v>
      </c>
      <c r="AC19" s="427">
        <f t="shared" si="28"/>
        <v>0</v>
      </c>
      <c r="AD19" s="40" t="e">
        <f t="shared" si="29"/>
        <v>#N/A</v>
      </c>
      <c r="AE19" s="95">
        <f t="shared" si="14"/>
        <v>0</v>
      </c>
      <c r="AF19" s="220" t="str">
        <f t="shared" si="30"/>
        <v/>
      </c>
      <c r="AG19" s="34"/>
      <c r="AH19" s="30" t="b">
        <f t="shared" si="15"/>
        <v>0</v>
      </c>
      <c r="AI19" s="30" t="b">
        <f t="shared" si="16"/>
        <v>0</v>
      </c>
      <c r="AJ19" s="37" t="str">
        <f t="shared" si="17"/>
        <v>FALSE062</v>
      </c>
      <c r="AK19" s="39" t="e">
        <f t="shared" si="31"/>
        <v>#VALUE!</v>
      </c>
      <c r="AL19" s="220" t="e">
        <f>IF(NOT(ISBLANK(AI19)),VLOOKUP(AJ19,TOP!$D$5:$F$436,3,FALSE),"ERR")</f>
        <v>#N/A</v>
      </c>
      <c r="AM19" s="220">
        <f t="shared" si="32"/>
        <v>0</v>
      </c>
      <c r="AN19" s="40" t="e">
        <f t="shared" si="33"/>
        <v>#N/A</v>
      </c>
      <c r="AO19" s="95">
        <f t="shared" si="18"/>
        <v>0</v>
      </c>
      <c r="AP19" s="237" t="str">
        <f t="shared" si="34"/>
        <v/>
      </c>
      <c r="AQ19" s="68"/>
      <c r="AR19" s="68"/>
      <c r="AS19" s="17"/>
      <c r="AT19" s="17"/>
      <c r="AU19" s="17"/>
      <c r="AV19" s="17"/>
      <c r="AW19" s="17"/>
      <c r="AX19" s="17"/>
      <c r="AY19" s="4"/>
      <c r="AZ19" s="18" t="s">
        <v>38</v>
      </c>
      <c r="BA19" s="76">
        <v>500</v>
      </c>
      <c r="BB19" s="76" t="str">
        <f t="shared" si="0"/>
        <v>IP7 OP7 DV7500</v>
      </c>
      <c r="BC19" s="77">
        <v>0.15</v>
      </c>
      <c r="BD19" s="78"/>
      <c r="BE19" s="18"/>
      <c r="BF19" s="18">
        <v>88</v>
      </c>
      <c r="BG19" s="18"/>
      <c r="BH19" s="18"/>
      <c r="BI19" s="18">
        <v>18</v>
      </c>
      <c r="BJ19" s="18">
        <v>24</v>
      </c>
      <c r="BK19" s="18"/>
      <c r="BL19" s="18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>
      <c r="A20" s="13"/>
      <c r="B20" s="216">
        <v>5</v>
      </c>
      <c r="C20" s="213" t="b">
        <f>IF(NOT(ISBLANK(Dashboard!H12)),IF(Dashboard!I12&gt;70,"Error",Dashboard!I12),FALSE)</f>
        <v>0</v>
      </c>
      <c r="D20" s="214" t="b">
        <f t="shared" si="5"/>
        <v>0</v>
      </c>
      <c r="E20" s="214" t="str">
        <f t="shared" si="6"/>
        <v>FALSE011</v>
      </c>
      <c r="F20" s="214" t="e">
        <f t="shared" si="19"/>
        <v>#VALUE!</v>
      </c>
      <c r="G20" s="217" t="e">
        <f>IF(NOT(ISBLANK(C20)),VLOOKUP(E20,TOP!$D$5:$F$436,3,FALSE),"ERR")</f>
        <v>#N/A</v>
      </c>
      <c r="H20" s="426">
        <f t="shared" si="20"/>
        <v>0</v>
      </c>
      <c r="I20" s="217" t="e">
        <f t="shared" si="21"/>
        <v>#N/A</v>
      </c>
      <c r="J20" s="215"/>
      <c r="K20" s="32">
        <v>0</v>
      </c>
      <c r="L20" s="217" t="str">
        <f t="shared" si="22"/>
        <v/>
      </c>
      <c r="M20" s="29"/>
      <c r="N20" s="213" t="b">
        <f t="shared" si="7"/>
        <v>0</v>
      </c>
      <c r="O20" s="213" t="b">
        <f t="shared" si="8"/>
        <v>0</v>
      </c>
      <c r="P20" s="28" t="str">
        <f t="shared" si="9"/>
        <v>FALSE041</v>
      </c>
      <c r="Q20" s="31" t="e">
        <f t="shared" si="23"/>
        <v>#VALUE!</v>
      </c>
      <c r="R20" s="217" t="e">
        <f>IF(NOT(ISBLANK(O20)),VLOOKUP(P20,TOP!$D$5:$F$436,3,FALSE),"ERR")</f>
        <v>#N/A</v>
      </c>
      <c r="S20" s="426">
        <f t="shared" si="24"/>
        <v>0</v>
      </c>
      <c r="T20" s="217" t="e">
        <f t="shared" si="25"/>
        <v>#N/A</v>
      </c>
      <c r="U20" s="32">
        <f t="shared" si="10"/>
        <v>0</v>
      </c>
      <c r="V20" s="217" t="str">
        <f t="shared" si="26"/>
        <v/>
      </c>
      <c r="W20" s="34"/>
      <c r="X20" s="213" t="b">
        <f t="shared" si="11"/>
        <v>0</v>
      </c>
      <c r="Y20" s="213" t="b">
        <f t="shared" si="12"/>
        <v>0</v>
      </c>
      <c r="Z20" s="28" t="str">
        <f t="shared" si="13"/>
        <v>FALSE053</v>
      </c>
      <c r="AA20" s="31" t="e">
        <f t="shared" si="27"/>
        <v>#VALUE!</v>
      </c>
      <c r="AB20" s="217" t="e">
        <f>IF(NOT(ISBLANK(Y20)),VLOOKUP(Z20,TOP!$D$5:$F$436,3,FALSE),"ERR")</f>
        <v>#N/A</v>
      </c>
      <c r="AC20" s="426">
        <f t="shared" si="28"/>
        <v>0</v>
      </c>
      <c r="AD20" s="33" t="e">
        <f t="shared" si="29"/>
        <v>#N/A</v>
      </c>
      <c r="AE20" s="32">
        <f t="shared" si="14"/>
        <v>0</v>
      </c>
      <c r="AF20" s="217" t="str">
        <f t="shared" si="30"/>
        <v/>
      </c>
      <c r="AG20" s="34"/>
      <c r="AH20" s="213" t="b">
        <f t="shared" si="15"/>
        <v>0</v>
      </c>
      <c r="AI20" s="213" t="b">
        <f t="shared" si="16"/>
        <v>0</v>
      </c>
      <c r="AJ20" s="28" t="str">
        <f t="shared" si="17"/>
        <v>FALSE062</v>
      </c>
      <c r="AK20" s="31" t="e">
        <f t="shared" si="31"/>
        <v>#VALUE!</v>
      </c>
      <c r="AL20" s="217" t="e">
        <f>IF(NOT(ISBLANK(AI20)),VLOOKUP(AJ20,TOP!$D$5:$F$436,3,FALSE),"ERR")</f>
        <v>#N/A</v>
      </c>
      <c r="AM20" s="217">
        <f t="shared" si="32"/>
        <v>0</v>
      </c>
      <c r="AN20" s="33" t="e">
        <f t="shared" si="33"/>
        <v>#N/A</v>
      </c>
      <c r="AO20" s="32">
        <f t="shared" si="18"/>
        <v>0</v>
      </c>
      <c r="AP20" s="236" t="str">
        <f t="shared" si="34"/>
        <v/>
      </c>
      <c r="AQ20" s="68"/>
      <c r="AR20" s="68"/>
      <c r="AS20" s="17"/>
      <c r="AT20" s="17"/>
      <c r="AU20" s="17"/>
      <c r="AV20" s="17"/>
      <c r="AW20" s="17"/>
      <c r="AX20" s="17"/>
      <c r="AY20" s="4"/>
      <c r="AZ20" s="18" t="s">
        <v>39</v>
      </c>
      <c r="BA20" s="76">
        <v>500</v>
      </c>
      <c r="BB20" s="76" t="str">
        <f t="shared" si="0"/>
        <v>IP8 OP8 DV8500</v>
      </c>
      <c r="BC20" s="77">
        <v>0.15</v>
      </c>
      <c r="BD20" s="78"/>
      <c r="BE20" s="18"/>
      <c r="BF20" s="18">
        <v>88</v>
      </c>
      <c r="BG20" s="18"/>
      <c r="BH20" s="18"/>
      <c r="BI20" s="18">
        <v>25</v>
      </c>
      <c r="BJ20" s="18">
        <v>29</v>
      </c>
      <c r="BK20" s="18"/>
      <c r="BL20" s="18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>
      <c r="A21" s="13"/>
      <c r="B21" s="218">
        <v>6</v>
      </c>
      <c r="C21" s="30" t="b">
        <f>IF(NOT(ISBLANK(Dashboard!H13)),IF(Dashboard!I13&gt;70,"Error",Dashboard!I13),FALSE)</f>
        <v>0</v>
      </c>
      <c r="D21" s="219" t="b">
        <f t="shared" si="5"/>
        <v>0</v>
      </c>
      <c r="E21" s="219" t="str">
        <f t="shared" si="6"/>
        <v>FALSE011</v>
      </c>
      <c r="F21" s="219" t="e">
        <f t="shared" si="19"/>
        <v>#VALUE!</v>
      </c>
      <c r="G21" s="220" t="e">
        <f>IF(NOT(ISBLANK(C21)),VLOOKUP(E21,TOP!$D$5:$F$436,3,FALSE),"ERR")</f>
        <v>#N/A</v>
      </c>
      <c r="H21" s="427">
        <f t="shared" si="20"/>
        <v>0</v>
      </c>
      <c r="I21" s="220" t="e">
        <f t="shared" si="21"/>
        <v>#N/A</v>
      </c>
      <c r="J21" s="221"/>
      <c r="K21" s="95">
        <v>0</v>
      </c>
      <c r="L21" s="220" t="str">
        <f t="shared" si="22"/>
        <v/>
      </c>
      <c r="M21" s="29"/>
      <c r="N21" s="30" t="b">
        <f t="shared" si="7"/>
        <v>0</v>
      </c>
      <c r="O21" s="30" t="b">
        <f t="shared" si="8"/>
        <v>0</v>
      </c>
      <c r="P21" s="37" t="str">
        <f t="shared" si="9"/>
        <v>FALSE041</v>
      </c>
      <c r="Q21" s="39" t="e">
        <f t="shared" si="23"/>
        <v>#VALUE!</v>
      </c>
      <c r="R21" s="220" t="e">
        <f>IF(NOT(ISBLANK(O21)),VLOOKUP(P21,TOP!$D$5:$F$436,3,FALSE),"ERR")</f>
        <v>#N/A</v>
      </c>
      <c r="S21" s="427">
        <f t="shared" si="24"/>
        <v>0</v>
      </c>
      <c r="T21" s="220" t="e">
        <f t="shared" si="25"/>
        <v>#N/A</v>
      </c>
      <c r="U21" s="95">
        <f t="shared" si="10"/>
        <v>0</v>
      </c>
      <c r="V21" s="220" t="str">
        <f t="shared" si="26"/>
        <v/>
      </c>
      <c r="W21" s="34"/>
      <c r="X21" s="30" t="b">
        <f t="shared" si="11"/>
        <v>0</v>
      </c>
      <c r="Y21" s="30" t="b">
        <f t="shared" si="12"/>
        <v>0</v>
      </c>
      <c r="Z21" s="37" t="str">
        <f t="shared" si="13"/>
        <v>FALSE053</v>
      </c>
      <c r="AA21" s="39" t="e">
        <f t="shared" si="27"/>
        <v>#VALUE!</v>
      </c>
      <c r="AB21" s="220" t="e">
        <f>IF(NOT(ISBLANK(Y21)),VLOOKUP(Z21,TOP!$D$5:$F$436,3,FALSE),"ERR")</f>
        <v>#N/A</v>
      </c>
      <c r="AC21" s="427">
        <f t="shared" si="28"/>
        <v>0</v>
      </c>
      <c r="AD21" s="40" t="e">
        <f t="shared" si="29"/>
        <v>#N/A</v>
      </c>
      <c r="AE21" s="95">
        <f t="shared" si="14"/>
        <v>0</v>
      </c>
      <c r="AF21" s="220" t="str">
        <f t="shared" si="30"/>
        <v/>
      </c>
      <c r="AG21" s="34"/>
      <c r="AH21" s="30" t="b">
        <f t="shared" si="15"/>
        <v>0</v>
      </c>
      <c r="AI21" s="30" t="b">
        <f t="shared" si="16"/>
        <v>0</v>
      </c>
      <c r="AJ21" s="37" t="str">
        <f t="shared" si="17"/>
        <v>FALSE062</v>
      </c>
      <c r="AK21" s="39" t="e">
        <f t="shared" si="31"/>
        <v>#VALUE!</v>
      </c>
      <c r="AL21" s="220" t="e">
        <f>IF(NOT(ISBLANK(AI21)),VLOOKUP(AJ21,TOP!$D$5:$F$436,3,FALSE),"ERR")</f>
        <v>#N/A</v>
      </c>
      <c r="AM21" s="220">
        <f t="shared" si="32"/>
        <v>0</v>
      </c>
      <c r="AN21" s="40" t="e">
        <f t="shared" si="33"/>
        <v>#N/A</v>
      </c>
      <c r="AO21" s="95">
        <f t="shared" si="18"/>
        <v>0</v>
      </c>
      <c r="AP21" s="237" t="str">
        <f t="shared" si="34"/>
        <v/>
      </c>
      <c r="AQ21" s="68"/>
      <c r="AR21" s="68"/>
      <c r="AS21" s="17"/>
      <c r="AT21" s="17"/>
      <c r="AU21" s="17"/>
      <c r="AV21" s="17"/>
      <c r="AW21" s="17"/>
      <c r="AX21" s="17"/>
      <c r="AY21" s="4"/>
      <c r="AZ21" s="18" t="s">
        <v>132</v>
      </c>
      <c r="BA21" s="76">
        <v>500</v>
      </c>
      <c r="BB21" s="76" t="str">
        <f t="shared" si="0"/>
        <v>IP6 OP6 DMV6500</v>
      </c>
      <c r="BC21" s="77">
        <v>0.15</v>
      </c>
      <c r="BD21" s="78"/>
      <c r="BE21" s="18"/>
      <c r="BF21" s="18">
        <v>88</v>
      </c>
      <c r="BG21" s="18"/>
      <c r="BH21" s="18"/>
      <c r="BI21" s="18">
        <v>30</v>
      </c>
      <c r="BJ21" s="18">
        <v>34</v>
      </c>
      <c r="BK21" s="18"/>
      <c r="BL21" s="18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>
      <c r="A22" s="13"/>
      <c r="B22" s="276">
        <v>7</v>
      </c>
      <c r="C22" s="282" t="b">
        <f>IF(NOT(ISBLANK(Dashboard!H14)),IF(Dashboard!I14&gt;70,"Error",Dashboard!I14),FALSE)</f>
        <v>0</v>
      </c>
      <c r="D22" s="277" t="b">
        <f t="shared" si="5"/>
        <v>0</v>
      </c>
      <c r="E22" s="277" t="str">
        <f t="shared" si="6"/>
        <v>FALSE011</v>
      </c>
      <c r="F22" s="277" t="e">
        <f t="shared" si="19"/>
        <v>#VALUE!</v>
      </c>
      <c r="G22" s="278" t="e">
        <f>IF(NOT(ISBLANK(C22)),VLOOKUP(E22,TOP!$D$5:$F$436,3,FALSE),"ERR")</f>
        <v>#N/A</v>
      </c>
      <c r="H22" s="428">
        <f t="shared" si="20"/>
        <v>0</v>
      </c>
      <c r="I22" s="278" t="e">
        <f t="shared" si="21"/>
        <v>#N/A</v>
      </c>
      <c r="J22" s="280"/>
      <c r="K22" s="279">
        <v>0</v>
      </c>
      <c r="L22" s="278" t="str">
        <f t="shared" si="22"/>
        <v/>
      </c>
      <c r="M22" s="281"/>
      <c r="N22" s="282" t="b">
        <f t="shared" si="7"/>
        <v>0</v>
      </c>
      <c r="O22" s="282" t="b">
        <f t="shared" si="8"/>
        <v>0</v>
      </c>
      <c r="P22" s="283" t="str">
        <f t="shared" si="9"/>
        <v>FALSE041</v>
      </c>
      <c r="Q22" s="284" t="e">
        <f t="shared" si="23"/>
        <v>#VALUE!</v>
      </c>
      <c r="R22" s="278" t="e">
        <f>IF(NOT(ISBLANK(O22)),VLOOKUP(P22,TOP!$D$5:$F$436,3,FALSE),"ERR")</f>
        <v>#N/A</v>
      </c>
      <c r="S22" s="428">
        <f t="shared" si="24"/>
        <v>0</v>
      </c>
      <c r="T22" s="278" t="e">
        <f t="shared" si="25"/>
        <v>#N/A</v>
      </c>
      <c r="U22" s="279">
        <f t="shared" si="10"/>
        <v>0</v>
      </c>
      <c r="V22" s="278" t="str">
        <f t="shared" si="26"/>
        <v/>
      </c>
      <c r="W22" s="285"/>
      <c r="X22" s="282" t="b">
        <f t="shared" si="11"/>
        <v>0</v>
      </c>
      <c r="Y22" s="282" t="b">
        <f t="shared" si="12"/>
        <v>0</v>
      </c>
      <c r="Z22" s="283" t="str">
        <f t="shared" si="13"/>
        <v>FALSE053</v>
      </c>
      <c r="AA22" s="284" t="e">
        <f t="shared" si="27"/>
        <v>#VALUE!</v>
      </c>
      <c r="AB22" s="278" t="e">
        <f>IF(NOT(ISBLANK(Y22)),VLOOKUP(Z22,TOP!$D$5:$F$436,3,FALSE),"ERR")</f>
        <v>#N/A</v>
      </c>
      <c r="AC22" s="428">
        <f t="shared" si="28"/>
        <v>0</v>
      </c>
      <c r="AD22" s="286" t="e">
        <f t="shared" si="29"/>
        <v>#N/A</v>
      </c>
      <c r="AE22" s="279">
        <f t="shared" si="14"/>
        <v>0</v>
      </c>
      <c r="AF22" s="278" t="str">
        <f t="shared" si="30"/>
        <v/>
      </c>
      <c r="AG22" s="285"/>
      <c r="AH22" s="282" t="b">
        <f t="shared" si="15"/>
        <v>0</v>
      </c>
      <c r="AI22" s="282" t="b">
        <f t="shared" si="16"/>
        <v>0</v>
      </c>
      <c r="AJ22" s="283" t="str">
        <f t="shared" si="17"/>
        <v>FALSE062</v>
      </c>
      <c r="AK22" s="284" t="e">
        <f t="shared" si="31"/>
        <v>#VALUE!</v>
      </c>
      <c r="AL22" s="278" t="e">
        <f>IF(NOT(ISBLANK(AI22)),VLOOKUP(AJ22,TOP!$D$5:$F$436,3,FALSE),"ERR")</f>
        <v>#N/A</v>
      </c>
      <c r="AM22" s="278">
        <f t="shared" si="32"/>
        <v>0</v>
      </c>
      <c r="AN22" s="286" t="e">
        <f t="shared" si="33"/>
        <v>#N/A</v>
      </c>
      <c r="AO22" s="279">
        <f t="shared" si="18"/>
        <v>0</v>
      </c>
      <c r="AP22" s="287" t="str">
        <f t="shared" si="34"/>
        <v/>
      </c>
      <c r="AQ22" s="68"/>
      <c r="AR22" s="68"/>
      <c r="AS22" s="17"/>
      <c r="AT22" s="17"/>
      <c r="AU22" s="17"/>
      <c r="AV22" s="17"/>
      <c r="AW22" s="17"/>
      <c r="AX22" s="17"/>
      <c r="AY22" s="4"/>
      <c r="AZ22" s="18" t="s">
        <v>134</v>
      </c>
      <c r="BA22" s="76">
        <v>500</v>
      </c>
      <c r="BB22" s="76" t="str">
        <f t="shared" si="0"/>
        <v>IP7 OP7 DMV7500</v>
      </c>
      <c r="BC22" s="77">
        <v>0.15</v>
      </c>
      <c r="BD22" s="78"/>
      <c r="BE22" s="18"/>
      <c r="BF22" s="18">
        <v>88</v>
      </c>
      <c r="BG22" s="18"/>
      <c r="BH22" s="18"/>
      <c r="BI22" s="18">
        <v>35</v>
      </c>
      <c r="BJ22" s="18">
        <v>39</v>
      </c>
      <c r="BK22" s="18"/>
      <c r="BL22" s="18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outlineLevel="1">
      <c r="A23" s="13"/>
      <c r="B23" s="180"/>
      <c r="C23" s="181"/>
      <c r="D23" s="182"/>
      <c r="E23" s="182"/>
      <c r="F23" s="182"/>
      <c r="G23" s="183"/>
      <c r="H23" s="184"/>
      <c r="I23" s="185"/>
      <c r="J23" s="186"/>
      <c r="K23" s="187"/>
      <c r="L23" s="188"/>
      <c r="M23" s="189"/>
      <c r="N23" s="190"/>
      <c r="O23" s="183"/>
      <c r="P23" s="189"/>
      <c r="Q23" s="191"/>
      <c r="R23" s="189"/>
      <c r="S23" s="192"/>
      <c r="T23" s="193"/>
      <c r="U23" s="192"/>
      <c r="V23" s="188"/>
      <c r="W23" s="193"/>
      <c r="X23" s="190"/>
      <c r="Y23" s="193"/>
      <c r="Z23" s="193"/>
      <c r="AA23" s="194"/>
      <c r="AB23" s="193"/>
      <c r="AC23" s="192"/>
      <c r="AD23" s="193"/>
      <c r="AE23" s="192"/>
      <c r="AF23" s="188"/>
      <c r="AG23" s="193"/>
      <c r="AH23" s="190"/>
      <c r="AI23" s="193"/>
      <c r="AJ23" s="193"/>
      <c r="AK23" s="194"/>
      <c r="AL23" s="193"/>
      <c r="AM23" s="192"/>
      <c r="AN23" s="193"/>
      <c r="AO23" s="192"/>
      <c r="AP23" s="195"/>
      <c r="AQ23" s="68"/>
      <c r="AR23" s="87"/>
      <c r="AS23" s="42"/>
      <c r="AT23" s="43"/>
      <c r="AU23" s="42"/>
      <c r="AV23" s="4"/>
      <c r="AW23" s="17"/>
      <c r="AX23" s="17"/>
      <c r="AY23" s="4"/>
      <c r="AZ23" s="18" t="s">
        <v>136</v>
      </c>
      <c r="BA23" s="76">
        <v>500</v>
      </c>
      <c r="BB23" s="76" t="str">
        <f t="shared" si="0"/>
        <v>IP8 OP8 DMV8500</v>
      </c>
      <c r="BC23" s="77">
        <v>0.15</v>
      </c>
      <c r="BD23" s="78"/>
      <c r="BE23" s="18"/>
      <c r="BF23" s="18">
        <v>88</v>
      </c>
      <c r="BG23" s="18"/>
      <c r="BH23" s="18"/>
      <c r="BI23" s="18">
        <v>40</v>
      </c>
      <c r="BJ23" s="18">
        <v>44</v>
      </c>
      <c r="BK23" s="18"/>
      <c r="BL23" s="18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outlineLevel="1">
      <c r="A24" s="13"/>
      <c r="B24" s="196"/>
      <c r="C24" s="179"/>
      <c r="D24" s="35"/>
      <c r="E24" s="35"/>
      <c r="F24" s="35"/>
      <c r="G24" s="30"/>
      <c r="H24" s="176"/>
      <c r="I24" s="177"/>
      <c r="J24" s="36"/>
      <c r="K24" s="178"/>
      <c r="L24" s="97"/>
      <c r="M24" s="37"/>
      <c r="N24" s="38"/>
      <c r="O24" s="30"/>
      <c r="P24" s="37"/>
      <c r="Q24" s="39"/>
      <c r="R24" s="37"/>
      <c r="S24" s="95"/>
      <c r="T24" s="40"/>
      <c r="U24" s="95"/>
      <c r="V24" s="97"/>
      <c r="W24" s="40"/>
      <c r="X24" s="38"/>
      <c r="Y24" s="40"/>
      <c r="Z24" s="40"/>
      <c r="AA24" s="41"/>
      <c r="AB24" s="40"/>
      <c r="AC24" s="95"/>
      <c r="AD24" s="40"/>
      <c r="AE24" s="95"/>
      <c r="AF24" s="97"/>
      <c r="AG24" s="40"/>
      <c r="AH24" s="38"/>
      <c r="AI24" s="40"/>
      <c r="AJ24" s="40"/>
      <c r="AK24" s="41"/>
      <c r="AL24" s="40"/>
      <c r="AM24" s="95"/>
      <c r="AN24" s="40"/>
      <c r="AO24" s="95"/>
      <c r="AP24" s="98"/>
      <c r="AQ24" s="68"/>
      <c r="AR24" s="67"/>
      <c r="AS24" s="4"/>
      <c r="AT24" s="4"/>
      <c r="AU24" s="4"/>
      <c r="AV24" s="4"/>
      <c r="AW24" s="17"/>
      <c r="AX24" s="17"/>
      <c r="AY24" s="4"/>
      <c r="AZ24" s="18" t="s">
        <v>163</v>
      </c>
      <c r="BA24" s="76">
        <v>500</v>
      </c>
      <c r="BB24" s="76" t="str">
        <f t="shared" si="0"/>
        <v>IP6 OP6 M6500</v>
      </c>
      <c r="BC24" s="77">
        <v>0.15</v>
      </c>
      <c r="BD24" s="78"/>
      <c r="BE24" s="18"/>
      <c r="BF24" s="18">
        <v>88</v>
      </c>
      <c r="BG24" s="18"/>
      <c r="BH24" s="18"/>
      <c r="BI24" s="18">
        <v>45</v>
      </c>
      <c r="BJ24" s="18">
        <v>49</v>
      </c>
      <c r="BK24" s="18"/>
      <c r="BL24" s="18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outlineLevel="1">
      <c r="A25" s="13"/>
      <c r="B25" s="196"/>
      <c r="C25" s="179"/>
      <c r="D25" s="35"/>
      <c r="E25" s="35"/>
      <c r="F25" s="35"/>
      <c r="G25" s="30"/>
      <c r="H25" s="176"/>
      <c r="I25" s="177"/>
      <c r="J25" s="36"/>
      <c r="K25" s="178"/>
      <c r="L25" s="97"/>
      <c r="M25" s="37"/>
      <c r="N25" s="38"/>
      <c r="O25" s="30"/>
      <c r="P25" s="37"/>
      <c r="Q25" s="39"/>
      <c r="R25" s="37"/>
      <c r="S25" s="95"/>
      <c r="T25" s="40"/>
      <c r="U25" s="95"/>
      <c r="V25" s="97"/>
      <c r="W25" s="40"/>
      <c r="X25" s="38"/>
      <c r="Y25" s="40"/>
      <c r="Z25" s="40"/>
      <c r="AA25" s="41"/>
      <c r="AB25" s="40"/>
      <c r="AC25" s="95"/>
      <c r="AD25" s="40"/>
      <c r="AE25" s="95"/>
      <c r="AF25" s="97"/>
      <c r="AG25" s="40"/>
      <c r="AH25" s="38"/>
      <c r="AI25" s="40"/>
      <c r="AJ25" s="40"/>
      <c r="AK25" s="41"/>
      <c r="AL25" s="40"/>
      <c r="AM25" s="95"/>
      <c r="AN25" s="40"/>
      <c r="AO25" s="95"/>
      <c r="AP25" s="98"/>
      <c r="AQ25" s="68"/>
      <c r="AR25" s="67"/>
      <c r="AS25" s="4"/>
      <c r="AT25" s="4"/>
      <c r="AU25" s="4"/>
      <c r="AV25" s="4"/>
      <c r="AW25" s="17"/>
      <c r="AX25" s="17"/>
      <c r="AY25" s="17"/>
      <c r="AZ25" s="18" t="s">
        <v>164</v>
      </c>
      <c r="BA25" s="76">
        <v>500</v>
      </c>
      <c r="BB25" s="76" t="str">
        <f t="shared" si="0"/>
        <v>IP7 OP7 M7500</v>
      </c>
      <c r="BC25" s="77">
        <v>0.15</v>
      </c>
      <c r="BD25" s="78"/>
      <c r="BE25" s="18"/>
      <c r="BF25" s="18">
        <v>88</v>
      </c>
      <c r="BG25" s="18"/>
      <c r="BH25" s="18"/>
      <c r="BI25" s="18">
        <v>50</v>
      </c>
      <c r="BJ25" s="18">
        <v>54</v>
      </c>
      <c r="BK25" s="18"/>
      <c r="BL25" s="18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outlineLevel="1">
      <c r="A26" s="13"/>
      <c r="B26" s="196"/>
      <c r="C26" s="179"/>
      <c r="D26" s="35"/>
      <c r="E26" s="35"/>
      <c r="F26" s="35"/>
      <c r="G26" s="30"/>
      <c r="H26" s="176"/>
      <c r="I26" s="177"/>
      <c r="J26" s="36"/>
      <c r="K26" s="178"/>
      <c r="L26" s="97"/>
      <c r="M26" s="37"/>
      <c r="N26" s="38"/>
      <c r="O26" s="30"/>
      <c r="P26" s="37"/>
      <c r="Q26" s="39"/>
      <c r="R26" s="37"/>
      <c r="S26" s="95"/>
      <c r="T26" s="40"/>
      <c r="U26" s="95"/>
      <c r="V26" s="97"/>
      <c r="W26" s="40"/>
      <c r="X26" s="38"/>
      <c r="Y26" s="40"/>
      <c r="Z26" s="40"/>
      <c r="AA26" s="41"/>
      <c r="AB26" s="40"/>
      <c r="AC26" s="95"/>
      <c r="AD26" s="40"/>
      <c r="AE26" s="95"/>
      <c r="AF26" s="97"/>
      <c r="AG26" s="40"/>
      <c r="AH26" s="38"/>
      <c r="AI26" s="40"/>
      <c r="AJ26" s="40"/>
      <c r="AK26" s="41"/>
      <c r="AL26" s="40"/>
      <c r="AM26" s="95"/>
      <c r="AN26" s="40"/>
      <c r="AO26" s="95"/>
      <c r="AP26" s="98"/>
      <c r="AQ26" s="68"/>
      <c r="AR26" s="108"/>
      <c r="AS26" s="44"/>
      <c r="AT26" s="44"/>
      <c r="AU26" s="44"/>
      <c r="AV26" s="44"/>
      <c r="AW26" s="17"/>
      <c r="AX26" s="17"/>
      <c r="AY26" s="17"/>
      <c r="AZ26" s="18" t="s">
        <v>170</v>
      </c>
      <c r="BA26" s="76">
        <v>500</v>
      </c>
      <c r="BB26" s="76" t="str">
        <f t="shared" si="0"/>
        <v>IP8 OP8 M8500</v>
      </c>
      <c r="BC26" s="77">
        <v>0.15</v>
      </c>
      <c r="BD26" s="78"/>
      <c r="BE26" s="18"/>
      <c r="BF26" s="18">
        <v>88</v>
      </c>
      <c r="BG26" s="18"/>
      <c r="BH26" s="18"/>
      <c r="BI26" s="18">
        <v>55</v>
      </c>
      <c r="BJ26" s="18">
        <v>59</v>
      </c>
      <c r="BK26" s="18"/>
      <c r="BL26" s="18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outlineLevel="1">
      <c r="A27" s="13"/>
      <c r="B27" s="196"/>
      <c r="C27" s="179"/>
      <c r="D27" s="35"/>
      <c r="E27" s="35"/>
      <c r="F27" s="35"/>
      <c r="G27" s="30"/>
      <c r="H27" s="176"/>
      <c r="I27" s="177"/>
      <c r="J27" s="36"/>
      <c r="K27" s="178"/>
      <c r="L27" s="97"/>
      <c r="M27" s="37"/>
      <c r="N27" s="38"/>
      <c r="O27" s="30"/>
      <c r="P27" s="37"/>
      <c r="Q27" s="39"/>
      <c r="R27" s="37"/>
      <c r="S27" s="95"/>
      <c r="T27" s="40"/>
      <c r="U27" s="95"/>
      <c r="V27" s="97"/>
      <c r="W27" s="40"/>
      <c r="X27" s="38"/>
      <c r="Y27" s="40"/>
      <c r="Z27" s="40"/>
      <c r="AA27" s="41"/>
      <c r="AB27" s="40"/>
      <c r="AC27" s="95"/>
      <c r="AD27" s="40"/>
      <c r="AE27" s="95"/>
      <c r="AF27" s="97"/>
      <c r="AG27" s="40"/>
      <c r="AH27" s="38"/>
      <c r="AI27" s="40"/>
      <c r="AJ27" s="40"/>
      <c r="AK27" s="41"/>
      <c r="AL27" s="40"/>
      <c r="AM27" s="95"/>
      <c r="AN27" s="40"/>
      <c r="AO27" s="95"/>
      <c r="AP27" s="98"/>
      <c r="AQ27" s="68"/>
      <c r="AR27" s="108"/>
      <c r="AS27" s="44"/>
      <c r="AT27" s="44"/>
      <c r="AU27" s="44"/>
      <c r="AV27" s="44"/>
      <c r="AW27" s="17"/>
      <c r="AX27" s="17"/>
      <c r="AY27" s="17"/>
      <c r="AZ27" s="18" t="s">
        <v>36</v>
      </c>
      <c r="BA27" s="76">
        <v>1000</v>
      </c>
      <c r="BB27" s="76" t="str">
        <f t="shared" si="0"/>
        <v>IP6 OP61000</v>
      </c>
      <c r="BC27" s="77">
        <v>0.3</v>
      </c>
      <c r="BD27" s="78"/>
      <c r="BE27" s="18"/>
      <c r="BF27" s="18">
        <v>87</v>
      </c>
      <c r="BG27" s="18"/>
      <c r="BH27" s="18"/>
      <c r="BI27" s="18">
        <v>60</v>
      </c>
      <c r="BJ27" s="18">
        <v>64</v>
      </c>
      <c r="BK27" s="18"/>
      <c r="BL27" s="18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outlineLevel="1">
      <c r="A28" s="13"/>
      <c r="B28" s="196"/>
      <c r="C28" s="179"/>
      <c r="D28" s="35"/>
      <c r="E28" s="35"/>
      <c r="F28" s="35"/>
      <c r="G28" s="30"/>
      <c r="H28" s="176"/>
      <c r="I28" s="177"/>
      <c r="J28" s="36"/>
      <c r="K28" s="178"/>
      <c r="L28" s="97"/>
      <c r="M28" s="37"/>
      <c r="N28" s="38"/>
      <c r="O28" s="30"/>
      <c r="P28" s="37"/>
      <c r="Q28" s="39"/>
      <c r="R28" s="37"/>
      <c r="S28" s="95"/>
      <c r="T28" s="40"/>
      <c r="U28" s="95"/>
      <c r="V28" s="97"/>
      <c r="W28" s="40"/>
      <c r="X28" s="38"/>
      <c r="Y28" s="40"/>
      <c r="Z28" s="40"/>
      <c r="AA28" s="41"/>
      <c r="AB28" s="40"/>
      <c r="AC28" s="95"/>
      <c r="AD28" s="40"/>
      <c r="AE28" s="95"/>
      <c r="AF28" s="97"/>
      <c r="AG28" s="40"/>
      <c r="AH28" s="38"/>
      <c r="AI28" s="40"/>
      <c r="AJ28" s="40"/>
      <c r="AK28" s="41"/>
      <c r="AL28" s="40"/>
      <c r="AM28" s="95"/>
      <c r="AN28" s="40"/>
      <c r="AO28" s="95"/>
      <c r="AP28" s="98"/>
      <c r="AQ28" s="68"/>
      <c r="AR28" s="108"/>
      <c r="AS28" s="44"/>
      <c r="AT28" s="44"/>
      <c r="AU28" s="44"/>
      <c r="AV28" s="44"/>
      <c r="AW28" s="17"/>
      <c r="AX28" s="17"/>
      <c r="AY28" s="17"/>
      <c r="AZ28" s="18" t="s">
        <v>122</v>
      </c>
      <c r="BA28" s="76">
        <v>1000</v>
      </c>
      <c r="BB28" s="76" t="str">
        <f t="shared" si="0"/>
        <v>IP7 OP71000</v>
      </c>
      <c r="BC28" s="77">
        <v>0.3</v>
      </c>
      <c r="BD28" s="78"/>
      <c r="BE28" s="18"/>
      <c r="BF28" s="18">
        <v>87</v>
      </c>
      <c r="BG28" s="18"/>
      <c r="BH28" s="18"/>
      <c r="BI28" s="18">
        <v>65</v>
      </c>
      <c r="BJ28" s="18">
        <v>69</v>
      </c>
      <c r="BK28" s="18"/>
      <c r="BL28" s="18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outlineLevel="1">
      <c r="A29" s="13"/>
      <c r="B29" s="196"/>
      <c r="C29" s="179"/>
      <c r="D29" s="35"/>
      <c r="E29" s="35"/>
      <c r="F29" s="35"/>
      <c r="G29" s="30"/>
      <c r="H29" s="176"/>
      <c r="I29" s="177"/>
      <c r="J29" s="36"/>
      <c r="K29" s="178"/>
      <c r="L29" s="97"/>
      <c r="M29" s="37"/>
      <c r="N29" s="38"/>
      <c r="O29" s="30"/>
      <c r="P29" s="37"/>
      <c r="Q29" s="39"/>
      <c r="R29" s="37"/>
      <c r="S29" s="95"/>
      <c r="T29" s="40"/>
      <c r="U29" s="95"/>
      <c r="V29" s="97"/>
      <c r="W29" s="40"/>
      <c r="X29" s="38"/>
      <c r="Y29" s="40"/>
      <c r="Z29" s="40"/>
      <c r="AA29" s="41"/>
      <c r="AB29" s="40"/>
      <c r="AC29" s="95"/>
      <c r="AD29" s="40"/>
      <c r="AE29" s="95"/>
      <c r="AF29" s="97"/>
      <c r="AG29" s="40"/>
      <c r="AH29" s="38"/>
      <c r="AI29" s="40"/>
      <c r="AJ29" s="40"/>
      <c r="AK29" s="41"/>
      <c r="AL29" s="40"/>
      <c r="AM29" s="95"/>
      <c r="AN29" s="40"/>
      <c r="AO29" s="95"/>
      <c r="AP29" s="98"/>
      <c r="AQ29" s="68"/>
      <c r="AR29" s="108"/>
      <c r="AS29" s="44"/>
      <c r="AT29" s="44"/>
      <c r="AU29" s="44"/>
      <c r="AV29" s="44"/>
      <c r="AW29" s="17"/>
      <c r="AX29" s="17"/>
      <c r="AY29" s="17"/>
      <c r="AZ29" s="18" t="s">
        <v>126</v>
      </c>
      <c r="BA29" s="76">
        <v>1000</v>
      </c>
      <c r="BB29" s="76" t="str">
        <f t="shared" si="0"/>
        <v>IP8 OP81000</v>
      </c>
      <c r="BC29" s="77">
        <v>0.3</v>
      </c>
      <c r="BD29" s="78"/>
      <c r="BE29" s="18"/>
      <c r="BF29" s="18">
        <v>87</v>
      </c>
      <c r="BG29" s="18"/>
      <c r="BH29" s="18"/>
      <c r="BI29" s="18">
        <v>70</v>
      </c>
      <c r="BJ29" s="18">
        <v>74</v>
      </c>
      <c r="BK29" s="18"/>
      <c r="BL29" s="18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outlineLevel="1">
      <c r="A30" s="13"/>
      <c r="B30" s="196"/>
      <c r="C30" s="179"/>
      <c r="D30" s="35"/>
      <c r="E30" s="35"/>
      <c r="F30" s="35"/>
      <c r="G30" s="30"/>
      <c r="H30" s="176"/>
      <c r="I30" s="177"/>
      <c r="J30" s="36"/>
      <c r="K30" s="178"/>
      <c r="L30" s="97"/>
      <c r="M30" s="37"/>
      <c r="N30" s="38"/>
      <c r="O30" s="30"/>
      <c r="P30" s="37"/>
      <c r="Q30" s="39"/>
      <c r="R30" s="37"/>
      <c r="S30" s="95"/>
      <c r="T30" s="40"/>
      <c r="U30" s="95"/>
      <c r="V30" s="97"/>
      <c r="W30" s="40"/>
      <c r="X30" s="38"/>
      <c r="Y30" s="40"/>
      <c r="Z30" s="40"/>
      <c r="AA30" s="41"/>
      <c r="AB30" s="40"/>
      <c r="AC30" s="95"/>
      <c r="AD30" s="40"/>
      <c r="AE30" s="95"/>
      <c r="AF30" s="97"/>
      <c r="AG30" s="40"/>
      <c r="AH30" s="38"/>
      <c r="AI30" s="40"/>
      <c r="AJ30" s="40"/>
      <c r="AK30" s="41"/>
      <c r="AL30" s="40"/>
      <c r="AM30" s="95"/>
      <c r="AN30" s="40"/>
      <c r="AO30" s="95"/>
      <c r="AP30" s="98"/>
      <c r="AQ30" s="68"/>
      <c r="AR30" s="108"/>
      <c r="AS30" s="44"/>
      <c r="AT30" s="44"/>
      <c r="AU30" s="44"/>
      <c r="AV30" s="44"/>
      <c r="AW30" s="17"/>
      <c r="AX30" s="17"/>
      <c r="AY30" s="17"/>
      <c r="AZ30" s="18" t="s">
        <v>37</v>
      </c>
      <c r="BA30" s="76">
        <v>1000</v>
      </c>
      <c r="BB30" s="76" t="str">
        <f t="shared" si="0"/>
        <v>IP6 OP6 DV61000</v>
      </c>
      <c r="BC30" s="77">
        <v>0.3</v>
      </c>
      <c r="BD30" s="78"/>
      <c r="BE30" s="18"/>
      <c r="BF30" s="18">
        <v>88</v>
      </c>
      <c r="BG30" s="18"/>
      <c r="BH30" s="18"/>
      <c r="BI30" s="18">
        <v>75</v>
      </c>
      <c r="BJ30" s="18"/>
      <c r="BK30" s="18"/>
      <c r="BL30" s="18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outlineLevel="1">
      <c r="A31" s="13"/>
      <c r="B31" s="196"/>
      <c r="C31" s="179"/>
      <c r="D31" s="35"/>
      <c r="E31" s="35"/>
      <c r="F31" s="35"/>
      <c r="G31" s="30"/>
      <c r="H31" s="176"/>
      <c r="I31" s="177"/>
      <c r="J31" s="36"/>
      <c r="K31" s="178"/>
      <c r="L31" s="97"/>
      <c r="M31" s="37"/>
      <c r="N31" s="38"/>
      <c r="O31" s="30"/>
      <c r="P31" s="37"/>
      <c r="Q31" s="39"/>
      <c r="R31" s="37"/>
      <c r="S31" s="95"/>
      <c r="T31" s="40"/>
      <c r="U31" s="95"/>
      <c r="V31" s="97"/>
      <c r="W31" s="40"/>
      <c r="X31" s="38"/>
      <c r="Y31" s="40"/>
      <c r="Z31" s="40"/>
      <c r="AA31" s="41"/>
      <c r="AB31" s="40"/>
      <c r="AC31" s="95"/>
      <c r="AD31" s="40"/>
      <c r="AE31" s="95"/>
      <c r="AF31" s="97"/>
      <c r="AG31" s="40"/>
      <c r="AH31" s="38"/>
      <c r="AI31" s="40"/>
      <c r="AJ31" s="40"/>
      <c r="AK31" s="41"/>
      <c r="AL31" s="40"/>
      <c r="AM31" s="95"/>
      <c r="AN31" s="40"/>
      <c r="AO31" s="95"/>
      <c r="AP31" s="98"/>
      <c r="AQ31" s="68"/>
      <c r="AR31" s="108"/>
      <c r="AS31" s="44"/>
      <c r="AT31" s="44"/>
      <c r="AU31" s="44"/>
      <c r="AV31" s="44"/>
      <c r="AW31" s="17"/>
      <c r="AX31" s="17"/>
      <c r="AY31" s="17"/>
      <c r="AZ31" s="18" t="s">
        <v>38</v>
      </c>
      <c r="BA31" s="76">
        <v>1000</v>
      </c>
      <c r="BB31" s="76" t="str">
        <f t="shared" si="0"/>
        <v>IP7 OP7 DV71000</v>
      </c>
      <c r="BC31" s="77">
        <v>0.3</v>
      </c>
      <c r="BD31" s="78"/>
      <c r="BE31" s="18"/>
      <c r="BF31" s="18">
        <v>88</v>
      </c>
      <c r="BG31" s="18"/>
      <c r="BH31" s="18"/>
      <c r="BI31" s="18"/>
      <c r="BJ31" s="18"/>
      <c r="BK31" s="18"/>
      <c r="BL31" s="18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outlineLevel="1">
      <c r="A32" s="13"/>
      <c r="B32" s="196"/>
      <c r="C32" s="179"/>
      <c r="D32" s="35"/>
      <c r="E32" s="35"/>
      <c r="F32" s="35"/>
      <c r="G32" s="30"/>
      <c r="H32" s="176"/>
      <c r="I32" s="177"/>
      <c r="J32" s="36"/>
      <c r="K32" s="178"/>
      <c r="L32" s="97"/>
      <c r="M32" s="37"/>
      <c r="N32" s="38"/>
      <c r="O32" s="30"/>
      <c r="P32" s="37"/>
      <c r="Q32" s="39"/>
      <c r="R32" s="37"/>
      <c r="S32" s="95"/>
      <c r="T32" s="40"/>
      <c r="U32" s="95"/>
      <c r="V32" s="97"/>
      <c r="W32" s="40"/>
      <c r="X32" s="38"/>
      <c r="Y32" s="40"/>
      <c r="Z32" s="40"/>
      <c r="AA32" s="41"/>
      <c r="AB32" s="40"/>
      <c r="AC32" s="95"/>
      <c r="AD32" s="40"/>
      <c r="AE32" s="95"/>
      <c r="AF32" s="97"/>
      <c r="AG32" s="40"/>
      <c r="AH32" s="38"/>
      <c r="AI32" s="40"/>
      <c r="AJ32" s="40"/>
      <c r="AK32" s="41"/>
      <c r="AL32" s="40"/>
      <c r="AM32" s="95"/>
      <c r="AN32" s="40"/>
      <c r="AO32" s="95"/>
      <c r="AP32" s="98"/>
      <c r="AQ32" s="68"/>
      <c r="AR32" s="108"/>
      <c r="AS32" s="44"/>
      <c r="AT32" s="44"/>
      <c r="AU32" s="44"/>
      <c r="AV32" s="44"/>
      <c r="AW32" s="17"/>
      <c r="AX32" s="17"/>
      <c r="AY32" s="17"/>
      <c r="AZ32" s="18" t="s">
        <v>39</v>
      </c>
      <c r="BA32" s="76">
        <v>1000</v>
      </c>
      <c r="BB32" s="76" t="str">
        <f t="shared" si="0"/>
        <v>IP8 OP8 DV81000</v>
      </c>
      <c r="BC32" s="77">
        <v>0.3</v>
      </c>
      <c r="BD32" s="78"/>
      <c r="BE32" s="18"/>
      <c r="BF32" s="18">
        <v>88</v>
      </c>
      <c r="BG32" s="18"/>
      <c r="BH32" s="18"/>
      <c r="BI32" s="83"/>
      <c r="BJ32" s="84"/>
      <c r="BK32" s="84"/>
      <c r="BL32" s="18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outlineLevel="1">
      <c r="A33" s="13"/>
      <c r="B33" s="196"/>
      <c r="C33" s="179"/>
      <c r="D33" s="35"/>
      <c r="E33" s="35"/>
      <c r="F33" s="35"/>
      <c r="G33" s="30"/>
      <c r="H33" s="176"/>
      <c r="I33" s="177"/>
      <c r="J33" s="36"/>
      <c r="K33" s="178"/>
      <c r="L33" s="97"/>
      <c r="M33" s="37"/>
      <c r="N33" s="38"/>
      <c r="O33" s="30"/>
      <c r="P33" s="37"/>
      <c r="Q33" s="39"/>
      <c r="R33" s="37"/>
      <c r="S33" s="95"/>
      <c r="T33" s="40"/>
      <c r="U33" s="95"/>
      <c r="V33" s="97"/>
      <c r="W33" s="40"/>
      <c r="X33" s="38"/>
      <c r="Y33" s="40"/>
      <c r="Z33" s="40"/>
      <c r="AA33" s="41"/>
      <c r="AB33" s="40"/>
      <c r="AC33" s="95"/>
      <c r="AD33" s="40"/>
      <c r="AE33" s="95"/>
      <c r="AF33" s="97"/>
      <c r="AG33" s="40"/>
      <c r="AH33" s="38"/>
      <c r="AI33" s="40"/>
      <c r="AJ33" s="40"/>
      <c r="AK33" s="41"/>
      <c r="AL33" s="40"/>
      <c r="AM33" s="95"/>
      <c r="AN33" s="40"/>
      <c r="AO33" s="95"/>
      <c r="AP33" s="98"/>
      <c r="AQ33" s="68"/>
      <c r="AR33" s="108"/>
      <c r="AS33" s="44"/>
      <c r="AT33" s="44"/>
      <c r="AU33" s="44"/>
      <c r="AV33" s="44"/>
      <c r="AW33" s="17"/>
      <c r="AX33" s="17"/>
      <c r="AY33" s="17"/>
      <c r="AZ33" s="18" t="s">
        <v>132</v>
      </c>
      <c r="BA33" s="76">
        <v>1000</v>
      </c>
      <c r="BB33" s="76" t="str">
        <f t="shared" si="0"/>
        <v>IP6 OP6 DMV61000</v>
      </c>
      <c r="BC33" s="77">
        <v>0.3</v>
      </c>
      <c r="BD33" s="78"/>
      <c r="BE33" s="18"/>
      <c r="BF33" s="18">
        <v>88</v>
      </c>
      <c r="BG33" s="18"/>
      <c r="BH33" s="18"/>
      <c r="BI33" s="85" t="s">
        <v>141</v>
      </c>
      <c r="BJ33" s="84" t="str">
        <f>VLOOKUP($C$6,$AZ$3:$BD$14,5,FALSE)</f>
        <v>01</v>
      </c>
      <c r="BK33" s="18"/>
      <c r="BL33" s="18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outlineLevel="1">
      <c r="A34" s="13"/>
      <c r="B34" s="196"/>
      <c r="C34" s="179"/>
      <c r="D34" s="35"/>
      <c r="E34" s="35"/>
      <c r="F34" s="35"/>
      <c r="G34" s="30"/>
      <c r="H34" s="176"/>
      <c r="I34" s="177"/>
      <c r="J34" s="36"/>
      <c r="K34" s="178"/>
      <c r="L34" s="97"/>
      <c r="M34" s="37"/>
      <c r="N34" s="38"/>
      <c r="O34" s="30"/>
      <c r="P34" s="37"/>
      <c r="Q34" s="39"/>
      <c r="R34" s="37"/>
      <c r="S34" s="95"/>
      <c r="T34" s="40"/>
      <c r="U34" s="95"/>
      <c r="V34" s="97"/>
      <c r="W34" s="40"/>
      <c r="X34" s="38"/>
      <c r="Y34" s="40"/>
      <c r="Z34" s="40"/>
      <c r="AA34" s="41"/>
      <c r="AB34" s="40"/>
      <c r="AC34" s="95"/>
      <c r="AD34" s="40"/>
      <c r="AE34" s="95"/>
      <c r="AF34" s="97"/>
      <c r="AG34" s="40"/>
      <c r="AH34" s="38"/>
      <c r="AI34" s="40"/>
      <c r="AJ34" s="40"/>
      <c r="AK34" s="41"/>
      <c r="AL34" s="40"/>
      <c r="AM34" s="95"/>
      <c r="AN34" s="40"/>
      <c r="AO34" s="95"/>
      <c r="AP34" s="98"/>
      <c r="AQ34" s="68"/>
      <c r="AR34" s="108"/>
      <c r="AS34" s="44"/>
      <c r="AT34" s="44"/>
      <c r="AU34" s="44"/>
      <c r="AV34" s="44"/>
      <c r="AW34" s="17"/>
      <c r="AX34" s="17"/>
      <c r="AY34" s="17"/>
      <c r="AZ34" s="18" t="s">
        <v>134</v>
      </c>
      <c r="BA34" s="76">
        <v>1000</v>
      </c>
      <c r="BB34" s="76" t="str">
        <f t="shared" si="0"/>
        <v>IP7 OP7 DMV71000</v>
      </c>
      <c r="BC34" s="77">
        <v>0.3</v>
      </c>
      <c r="BD34" s="78"/>
      <c r="BE34" s="18"/>
      <c r="BF34" s="18">
        <v>88</v>
      </c>
      <c r="BG34" s="18"/>
      <c r="BH34" s="18"/>
      <c r="BI34" s="18" t="s">
        <v>179</v>
      </c>
      <c r="BJ34" s="84">
        <f>VLOOKUP($C$9,$BI$10:$BJ$12,2,FALSE)</f>
        <v>1</v>
      </c>
      <c r="BK34" s="18"/>
      <c r="BL34" s="85" t="s">
        <v>47</v>
      </c>
      <c r="BM34" s="86"/>
      <c r="BN34" s="86"/>
      <c r="BO34" s="86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outlineLevel="1">
      <c r="A35" s="13"/>
      <c r="B35" s="196"/>
      <c r="C35" s="179"/>
      <c r="D35" s="35"/>
      <c r="E35" s="35"/>
      <c r="F35" s="35"/>
      <c r="G35" s="30"/>
      <c r="H35" s="176"/>
      <c r="I35" s="177"/>
      <c r="J35" s="36"/>
      <c r="K35" s="178"/>
      <c r="L35" s="97"/>
      <c r="M35" s="37"/>
      <c r="N35" s="38"/>
      <c r="O35" s="30"/>
      <c r="P35" s="37"/>
      <c r="Q35" s="39"/>
      <c r="R35" s="37"/>
      <c r="S35" s="95"/>
      <c r="T35" s="40"/>
      <c r="U35" s="95"/>
      <c r="V35" s="97"/>
      <c r="W35" s="40"/>
      <c r="X35" s="38"/>
      <c r="Y35" s="40"/>
      <c r="Z35" s="40"/>
      <c r="AA35" s="41"/>
      <c r="AB35" s="40"/>
      <c r="AC35" s="95"/>
      <c r="AD35" s="40"/>
      <c r="AE35" s="95"/>
      <c r="AF35" s="97"/>
      <c r="AG35" s="40"/>
      <c r="AH35" s="38"/>
      <c r="AI35" s="40"/>
      <c r="AJ35" s="40"/>
      <c r="AK35" s="41"/>
      <c r="AL35" s="40"/>
      <c r="AM35" s="95"/>
      <c r="AN35" s="40"/>
      <c r="AO35" s="95"/>
      <c r="AP35" s="98"/>
      <c r="AQ35" s="68"/>
      <c r="AR35" s="108"/>
      <c r="AS35" s="44"/>
      <c r="AT35" s="44"/>
      <c r="AU35" s="44"/>
      <c r="AV35" s="44"/>
      <c r="AW35" s="17"/>
      <c r="AX35" s="17"/>
      <c r="AY35" s="17"/>
      <c r="AZ35" s="18" t="s">
        <v>136</v>
      </c>
      <c r="BA35" s="84">
        <v>1000</v>
      </c>
      <c r="BB35" s="76" t="str">
        <f t="shared" si="0"/>
        <v>IP8 OP8 DMV81000</v>
      </c>
      <c r="BC35" s="77">
        <v>0.3</v>
      </c>
      <c r="BD35" s="78"/>
      <c r="BE35" s="18"/>
      <c r="BF35" s="18">
        <v>88</v>
      </c>
      <c r="BG35" s="18"/>
      <c r="BH35" s="18"/>
      <c r="BI35" s="18" t="s">
        <v>180</v>
      </c>
      <c r="BJ35" s="84" t="str">
        <f>CONCATENATE(BJ33,BJ34)</f>
        <v>011</v>
      </c>
      <c r="BK35" s="18"/>
      <c r="BL35" s="85">
        <v>1000</v>
      </c>
      <c r="BM35" s="86"/>
      <c r="BN35" s="86"/>
      <c r="BO35" s="86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outlineLevel="1">
      <c r="A36" s="13"/>
      <c r="B36" s="196"/>
      <c r="C36" s="179"/>
      <c r="D36" s="35"/>
      <c r="E36" s="35"/>
      <c r="F36" s="35"/>
      <c r="G36" s="30"/>
      <c r="H36" s="176"/>
      <c r="I36" s="177"/>
      <c r="J36" s="36"/>
      <c r="K36" s="178"/>
      <c r="L36" s="97"/>
      <c r="M36" s="37"/>
      <c r="N36" s="38"/>
      <c r="O36" s="30"/>
      <c r="P36" s="37"/>
      <c r="Q36" s="39"/>
      <c r="R36" s="37"/>
      <c r="S36" s="95"/>
      <c r="T36" s="40"/>
      <c r="U36" s="95"/>
      <c r="V36" s="97"/>
      <c r="W36" s="40"/>
      <c r="X36" s="38"/>
      <c r="Y36" s="40"/>
      <c r="Z36" s="40"/>
      <c r="AA36" s="41"/>
      <c r="AB36" s="40"/>
      <c r="AC36" s="95"/>
      <c r="AD36" s="40"/>
      <c r="AE36" s="95"/>
      <c r="AF36" s="97"/>
      <c r="AG36" s="40"/>
      <c r="AH36" s="38"/>
      <c r="AI36" s="40"/>
      <c r="AJ36" s="40"/>
      <c r="AK36" s="41"/>
      <c r="AL36" s="40"/>
      <c r="AM36" s="95"/>
      <c r="AN36" s="40"/>
      <c r="AO36" s="95"/>
      <c r="AP36" s="98"/>
      <c r="AQ36" s="68"/>
      <c r="AR36" s="108"/>
      <c r="AS36" s="44"/>
      <c r="AT36" s="44"/>
      <c r="AU36" s="44"/>
      <c r="AV36" s="44"/>
      <c r="AW36" s="17"/>
      <c r="AX36" s="17"/>
      <c r="AY36" s="17"/>
      <c r="AZ36" s="18" t="s">
        <v>163</v>
      </c>
      <c r="BA36" s="84">
        <v>1000</v>
      </c>
      <c r="BB36" s="76" t="str">
        <f t="shared" si="0"/>
        <v>IP6 OP6 M61000</v>
      </c>
      <c r="BC36" s="77">
        <v>0.3</v>
      </c>
      <c r="BD36" s="78"/>
      <c r="BE36" s="18"/>
      <c r="BF36" s="18">
        <v>88</v>
      </c>
      <c r="BG36" s="18"/>
      <c r="BH36" s="18"/>
      <c r="BI36" s="18" t="s">
        <v>181</v>
      </c>
      <c r="BJ36" s="4" t="str">
        <f>CONCATENATE($C$6,$C$7)</f>
        <v>IP6 OP6NIL</v>
      </c>
      <c r="BK36" s="18"/>
      <c r="BL36" s="85">
        <v>6000</v>
      </c>
      <c r="BM36" s="86"/>
      <c r="BN36" s="86"/>
      <c r="BO36" s="86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outlineLevel="1">
      <c r="A37" s="13"/>
      <c r="B37" s="196"/>
      <c r="C37" s="179"/>
      <c r="D37" s="35"/>
      <c r="E37" s="35"/>
      <c r="F37" s="35"/>
      <c r="G37" s="30"/>
      <c r="H37" s="176"/>
      <c r="I37" s="177"/>
      <c r="J37" s="36"/>
      <c r="K37" s="178"/>
      <c r="L37" s="97"/>
      <c r="M37" s="37"/>
      <c r="N37" s="38"/>
      <c r="O37" s="30"/>
      <c r="P37" s="37"/>
      <c r="Q37" s="39"/>
      <c r="R37" s="37"/>
      <c r="S37" s="95"/>
      <c r="T37" s="40"/>
      <c r="U37" s="95"/>
      <c r="V37" s="97"/>
      <c r="W37" s="40"/>
      <c r="X37" s="38"/>
      <c r="Y37" s="40"/>
      <c r="Z37" s="40"/>
      <c r="AA37" s="41"/>
      <c r="AB37" s="40"/>
      <c r="AC37" s="95"/>
      <c r="AD37" s="40"/>
      <c r="AE37" s="95"/>
      <c r="AF37" s="97"/>
      <c r="AG37" s="40"/>
      <c r="AH37" s="38"/>
      <c r="AI37" s="40"/>
      <c r="AJ37" s="40"/>
      <c r="AK37" s="41"/>
      <c r="AL37" s="40"/>
      <c r="AM37" s="95"/>
      <c r="AN37" s="40"/>
      <c r="AO37" s="95"/>
      <c r="AP37" s="98"/>
      <c r="AQ37" s="68"/>
      <c r="AR37" s="108"/>
      <c r="AS37" s="44"/>
      <c r="AT37" s="44"/>
      <c r="AU37" s="44"/>
      <c r="AV37" s="44"/>
      <c r="AW37" s="17"/>
      <c r="AX37" s="17"/>
      <c r="AY37" s="17"/>
      <c r="AZ37" s="18" t="s">
        <v>164</v>
      </c>
      <c r="BA37" s="84">
        <v>1000</v>
      </c>
      <c r="BB37" s="76" t="str">
        <f t="shared" si="0"/>
        <v>IP7 OP7 M71000</v>
      </c>
      <c r="BC37" s="77">
        <v>0.3</v>
      </c>
      <c r="BD37" s="78"/>
      <c r="BE37" s="18"/>
      <c r="BF37" s="18">
        <v>88</v>
      </c>
      <c r="BG37" s="18"/>
      <c r="BH37" s="18"/>
      <c r="BI37" s="18"/>
      <c r="BJ37" s="18" t="str">
        <f>BJ36</f>
        <v>IP6 OP6NIL</v>
      </c>
      <c r="BK37" s="18"/>
      <c r="BL37" s="18"/>
      <c r="BM37" s="86"/>
      <c r="BN37" s="86"/>
      <c r="BO37" s="86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outlineLevel="1">
      <c r="A38" s="13"/>
      <c r="B38" s="196"/>
      <c r="C38" s="179"/>
      <c r="D38" s="35"/>
      <c r="E38" s="35"/>
      <c r="F38" s="35"/>
      <c r="G38" s="30"/>
      <c r="H38" s="176"/>
      <c r="I38" s="177"/>
      <c r="J38" s="36"/>
      <c r="K38" s="178"/>
      <c r="L38" s="97"/>
      <c r="M38" s="37"/>
      <c r="N38" s="38"/>
      <c r="O38" s="30"/>
      <c r="P38" s="37"/>
      <c r="Q38" s="39"/>
      <c r="R38" s="37"/>
      <c r="S38" s="95"/>
      <c r="T38" s="40"/>
      <c r="U38" s="95"/>
      <c r="V38" s="97"/>
      <c r="W38" s="40"/>
      <c r="X38" s="38"/>
      <c r="Y38" s="40"/>
      <c r="Z38" s="40"/>
      <c r="AA38" s="41"/>
      <c r="AB38" s="40"/>
      <c r="AC38" s="95"/>
      <c r="AD38" s="40"/>
      <c r="AE38" s="95"/>
      <c r="AF38" s="97"/>
      <c r="AG38" s="40"/>
      <c r="AH38" s="38"/>
      <c r="AI38" s="40"/>
      <c r="AJ38" s="40"/>
      <c r="AK38" s="41"/>
      <c r="AL38" s="40"/>
      <c r="AM38" s="95"/>
      <c r="AN38" s="40"/>
      <c r="AO38" s="95"/>
      <c r="AP38" s="98"/>
      <c r="AQ38" s="68"/>
      <c r="AR38" s="108"/>
      <c r="AS38" s="44"/>
      <c r="AT38" s="44"/>
      <c r="AU38" s="44"/>
      <c r="AV38" s="44"/>
      <c r="AW38" s="17"/>
      <c r="AX38" s="17"/>
      <c r="AY38" s="17"/>
      <c r="AZ38" s="18" t="s">
        <v>170</v>
      </c>
      <c r="BA38" s="84">
        <v>1000</v>
      </c>
      <c r="BB38" s="76" t="str">
        <f t="shared" si="0"/>
        <v>IP8 OP8 M81000</v>
      </c>
      <c r="BC38" s="77">
        <v>0.3</v>
      </c>
      <c r="BD38" s="78"/>
      <c r="BE38" s="18"/>
      <c r="BF38" s="18">
        <v>88</v>
      </c>
      <c r="BG38" s="18"/>
      <c r="BH38" s="18"/>
      <c r="BI38" s="18"/>
      <c r="BJ38" s="18"/>
      <c r="BK38" s="18"/>
      <c r="BL38" s="18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outlineLevel="1">
      <c r="A39" s="13"/>
      <c r="B39" s="196"/>
      <c r="C39" s="179"/>
      <c r="D39" s="35"/>
      <c r="E39" s="35"/>
      <c r="F39" s="35"/>
      <c r="G39" s="30"/>
      <c r="H39" s="176"/>
      <c r="I39" s="177"/>
      <c r="J39" s="36"/>
      <c r="K39" s="178"/>
      <c r="L39" s="97"/>
      <c r="M39" s="37"/>
      <c r="N39" s="38"/>
      <c r="O39" s="30"/>
      <c r="P39" s="37"/>
      <c r="Q39" s="39"/>
      <c r="R39" s="37"/>
      <c r="S39" s="95"/>
      <c r="T39" s="40"/>
      <c r="U39" s="95"/>
      <c r="V39" s="97"/>
      <c r="W39" s="40"/>
      <c r="X39" s="38"/>
      <c r="Y39" s="40"/>
      <c r="Z39" s="40"/>
      <c r="AA39" s="41"/>
      <c r="AB39" s="40"/>
      <c r="AC39" s="95"/>
      <c r="AD39" s="40"/>
      <c r="AE39" s="95"/>
      <c r="AF39" s="97"/>
      <c r="AG39" s="40"/>
      <c r="AH39" s="38"/>
      <c r="AI39" s="40"/>
      <c r="AJ39" s="40"/>
      <c r="AK39" s="41"/>
      <c r="AL39" s="40"/>
      <c r="AM39" s="95"/>
      <c r="AN39" s="40"/>
      <c r="AO39" s="95"/>
      <c r="AP39" s="98"/>
      <c r="AQ39" s="67"/>
      <c r="AR39" s="67"/>
      <c r="AS39" s="4"/>
      <c r="AT39" s="4"/>
      <c r="AU39" s="4"/>
      <c r="AV39" s="4"/>
      <c r="AW39" s="17"/>
      <c r="AX39" s="17"/>
      <c r="AY39" s="17"/>
      <c r="AZ39" s="18" t="s">
        <v>36</v>
      </c>
      <c r="BA39" s="84">
        <v>6000</v>
      </c>
      <c r="BB39" s="76" t="str">
        <f t="shared" si="0"/>
        <v>IP6 OP66000</v>
      </c>
      <c r="BC39" s="77">
        <v>0.6</v>
      </c>
      <c r="BD39" s="78"/>
      <c r="BE39" s="18"/>
      <c r="BF39" s="18">
        <v>87</v>
      </c>
      <c r="BG39" s="18"/>
      <c r="BH39" s="18"/>
      <c r="BI39" s="85" t="s">
        <v>141</v>
      </c>
      <c r="BJ39" s="84" t="str">
        <f>VLOOKUP($N$6,$AZ$3:$BD$14,5,FALSE)</f>
        <v>04</v>
      </c>
      <c r="BK39" s="18"/>
      <c r="BL39" s="18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outlineLevel="1">
      <c r="A40" s="13"/>
      <c r="B40" s="196"/>
      <c r="C40" s="179"/>
      <c r="D40" s="35"/>
      <c r="E40" s="35"/>
      <c r="F40" s="35"/>
      <c r="G40" s="30"/>
      <c r="H40" s="176"/>
      <c r="I40" s="177"/>
      <c r="J40" s="36"/>
      <c r="K40" s="178"/>
      <c r="L40" s="97"/>
      <c r="M40" s="37"/>
      <c r="N40" s="38"/>
      <c r="O40" s="30"/>
      <c r="P40" s="37"/>
      <c r="Q40" s="39"/>
      <c r="R40" s="37"/>
      <c r="S40" s="95"/>
      <c r="T40" s="40"/>
      <c r="U40" s="95"/>
      <c r="V40" s="97"/>
      <c r="W40" s="40"/>
      <c r="X40" s="38"/>
      <c r="Y40" s="40"/>
      <c r="Z40" s="40"/>
      <c r="AA40" s="41"/>
      <c r="AB40" s="40"/>
      <c r="AC40" s="95"/>
      <c r="AD40" s="40"/>
      <c r="AE40" s="95"/>
      <c r="AF40" s="97"/>
      <c r="AG40" s="40"/>
      <c r="AH40" s="38"/>
      <c r="AI40" s="40"/>
      <c r="AJ40" s="40"/>
      <c r="AK40" s="41"/>
      <c r="AL40" s="40"/>
      <c r="AM40" s="95"/>
      <c r="AN40" s="40"/>
      <c r="AO40" s="95"/>
      <c r="AP40" s="98"/>
      <c r="AQ40" s="67"/>
      <c r="AR40" s="67"/>
      <c r="AS40" s="4"/>
      <c r="AT40" s="4"/>
      <c r="AU40" s="4"/>
      <c r="AV40" s="4"/>
      <c r="AW40" s="17"/>
      <c r="AX40" s="17"/>
      <c r="AY40" s="17"/>
      <c r="AZ40" s="18" t="s">
        <v>122</v>
      </c>
      <c r="BA40" s="84">
        <v>6000</v>
      </c>
      <c r="BB40" s="76" t="str">
        <f t="shared" si="0"/>
        <v>IP7 OP76000</v>
      </c>
      <c r="BC40" s="77">
        <v>0.6</v>
      </c>
      <c r="BD40" s="78"/>
      <c r="BE40" s="18"/>
      <c r="BF40" s="18">
        <v>87</v>
      </c>
      <c r="BG40" s="18"/>
      <c r="BH40" s="18"/>
      <c r="BI40" s="18" t="s">
        <v>179</v>
      </c>
      <c r="BJ40" s="84">
        <f>VLOOKUP($N$9,$BI$10:$BJ$12,2,FALSE)</f>
        <v>1</v>
      </c>
      <c r="BK40" s="18"/>
      <c r="BL40" s="18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outlineLevel="1">
      <c r="A41" s="13"/>
      <c r="B41" s="196"/>
      <c r="C41" s="179"/>
      <c r="D41" s="35"/>
      <c r="E41" s="35"/>
      <c r="F41" s="35"/>
      <c r="G41" s="30"/>
      <c r="H41" s="176"/>
      <c r="I41" s="177"/>
      <c r="J41" s="36"/>
      <c r="K41" s="178"/>
      <c r="L41" s="97"/>
      <c r="M41" s="37"/>
      <c r="N41" s="38"/>
      <c r="O41" s="30"/>
      <c r="P41" s="37"/>
      <c r="Q41" s="39"/>
      <c r="R41" s="37"/>
      <c r="S41" s="95"/>
      <c r="T41" s="40"/>
      <c r="U41" s="95"/>
      <c r="V41" s="97"/>
      <c r="W41" s="40"/>
      <c r="X41" s="38"/>
      <c r="Y41" s="40"/>
      <c r="Z41" s="40"/>
      <c r="AA41" s="41"/>
      <c r="AB41" s="40"/>
      <c r="AC41" s="95"/>
      <c r="AD41" s="40"/>
      <c r="AE41" s="95"/>
      <c r="AF41" s="97"/>
      <c r="AG41" s="40"/>
      <c r="AH41" s="38"/>
      <c r="AI41" s="40"/>
      <c r="AJ41" s="40"/>
      <c r="AK41" s="41"/>
      <c r="AL41" s="40"/>
      <c r="AM41" s="95"/>
      <c r="AN41" s="40"/>
      <c r="AO41" s="95"/>
      <c r="AP41" s="98"/>
      <c r="AQ41" s="67"/>
      <c r="AR41" s="67"/>
      <c r="AS41" s="4"/>
      <c r="AT41" s="4"/>
      <c r="AU41" s="4"/>
      <c r="AV41" s="4"/>
      <c r="AW41" s="17"/>
      <c r="AX41" s="17"/>
      <c r="AY41" s="17"/>
      <c r="AZ41" s="18" t="s">
        <v>126</v>
      </c>
      <c r="BA41" s="84">
        <v>6000</v>
      </c>
      <c r="BB41" s="76" t="str">
        <f t="shared" si="0"/>
        <v>IP8 OP86000</v>
      </c>
      <c r="BC41" s="77">
        <v>0.6</v>
      </c>
      <c r="BD41" s="78"/>
      <c r="BE41" s="18"/>
      <c r="BF41" s="18">
        <v>87</v>
      </c>
      <c r="BG41" s="18"/>
      <c r="BH41" s="18"/>
      <c r="BI41" s="18" t="s">
        <v>180</v>
      </c>
      <c r="BJ41" s="84" t="str">
        <f>CONCATENATE(BJ39,BJ40)</f>
        <v>041</v>
      </c>
      <c r="BK41" s="18"/>
      <c r="BL41" s="18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outlineLevel="1">
      <c r="A42" s="13"/>
      <c r="B42" s="196"/>
      <c r="C42" s="179"/>
      <c r="D42" s="35"/>
      <c r="E42" s="35"/>
      <c r="F42" s="35"/>
      <c r="G42" s="30"/>
      <c r="H42" s="176"/>
      <c r="I42" s="177"/>
      <c r="J42" s="36"/>
      <c r="K42" s="178"/>
      <c r="L42" s="97"/>
      <c r="M42" s="37"/>
      <c r="N42" s="38"/>
      <c r="O42" s="30"/>
      <c r="P42" s="37"/>
      <c r="Q42" s="39"/>
      <c r="R42" s="37"/>
      <c r="S42" s="95"/>
      <c r="T42" s="40"/>
      <c r="U42" s="95"/>
      <c r="V42" s="97"/>
      <c r="W42" s="40"/>
      <c r="X42" s="38"/>
      <c r="Y42" s="40"/>
      <c r="Z42" s="40"/>
      <c r="AA42" s="41"/>
      <c r="AB42" s="40"/>
      <c r="AC42" s="95"/>
      <c r="AD42" s="40"/>
      <c r="AE42" s="95"/>
      <c r="AF42" s="97"/>
      <c r="AG42" s="40"/>
      <c r="AH42" s="38"/>
      <c r="AI42" s="40"/>
      <c r="AJ42" s="40"/>
      <c r="AK42" s="41"/>
      <c r="AL42" s="40"/>
      <c r="AM42" s="95"/>
      <c r="AN42" s="40"/>
      <c r="AO42" s="95"/>
      <c r="AP42" s="98"/>
      <c r="AQ42" s="67"/>
      <c r="AR42" s="67"/>
      <c r="AS42" s="4"/>
      <c r="AT42" s="4"/>
      <c r="AU42" s="4"/>
      <c r="AV42" s="4"/>
      <c r="AW42" s="17"/>
      <c r="AX42" s="17"/>
      <c r="AY42" s="17"/>
      <c r="AZ42" s="18" t="s">
        <v>37</v>
      </c>
      <c r="BA42" s="84">
        <v>6000</v>
      </c>
      <c r="BB42" s="76" t="str">
        <f t="shared" si="0"/>
        <v>IP6 OP6 DV66000</v>
      </c>
      <c r="BC42" s="77">
        <v>0.6</v>
      </c>
      <c r="BD42" s="78"/>
      <c r="BE42" s="18"/>
      <c r="BF42" s="18">
        <v>88</v>
      </c>
      <c r="BG42" s="18"/>
      <c r="BH42" s="18"/>
      <c r="BI42" s="18" t="s">
        <v>181</v>
      </c>
      <c r="BJ42" s="4" t="str">
        <f>CONCATENATE($N$6,$N$7)</f>
        <v>IP6 OP6 DV6NIL</v>
      </c>
      <c r="BK42" s="18"/>
      <c r="BL42" s="18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outlineLevel="1">
      <c r="A43" s="13"/>
      <c r="B43" s="196"/>
      <c r="C43" s="179"/>
      <c r="D43" s="35"/>
      <c r="E43" s="35"/>
      <c r="F43" s="35"/>
      <c r="G43" s="30"/>
      <c r="H43" s="176"/>
      <c r="I43" s="177"/>
      <c r="J43" s="36"/>
      <c r="K43" s="178"/>
      <c r="L43" s="97"/>
      <c r="M43" s="37"/>
      <c r="N43" s="38"/>
      <c r="O43" s="30"/>
      <c r="P43" s="37"/>
      <c r="Q43" s="39"/>
      <c r="R43" s="37"/>
      <c r="S43" s="95"/>
      <c r="T43" s="40"/>
      <c r="U43" s="95"/>
      <c r="V43" s="97"/>
      <c r="W43" s="40"/>
      <c r="X43" s="38"/>
      <c r="Y43" s="40"/>
      <c r="Z43" s="40"/>
      <c r="AA43" s="41"/>
      <c r="AB43" s="40"/>
      <c r="AC43" s="95"/>
      <c r="AD43" s="40"/>
      <c r="AE43" s="95"/>
      <c r="AF43" s="97"/>
      <c r="AG43" s="40"/>
      <c r="AH43" s="38"/>
      <c r="AI43" s="40"/>
      <c r="AJ43" s="40"/>
      <c r="AK43" s="41"/>
      <c r="AL43" s="40"/>
      <c r="AM43" s="95"/>
      <c r="AN43" s="40"/>
      <c r="AO43" s="95"/>
      <c r="AP43" s="98"/>
      <c r="AQ43" s="67"/>
      <c r="AR43" s="67"/>
      <c r="AS43" s="4"/>
      <c r="AT43" s="4"/>
      <c r="AU43" s="4"/>
      <c r="AV43" s="4"/>
      <c r="AW43" s="17"/>
      <c r="AX43" s="17"/>
      <c r="AY43" s="17"/>
      <c r="AZ43" s="18" t="s">
        <v>38</v>
      </c>
      <c r="BA43" s="84">
        <v>6000</v>
      </c>
      <c r="BB43" s="76" t="str">
        <f t="shared" si="0"/>
        <v>IP7 OP7 DV76000</v>
      </c>
      <c r="BC43" s="77">
        <v>0.6</v>
      </c>
      <c r="BD43" s="78"/>
      <c r="BE43" s="18"/>
      <c r="BF43" s="18">
        <v>88</v>
      </c>
      <c r="BG43" s="18"/>
      <c r="BH43" s="18"/>
      <c r="BI43" s="18"/>
      <c r="BJ43" s="18" t="str">
        <f>BJ42</f>
        <v>IP6 OP6 DV6NIL</v>
      </c>
      <c r="BK43" s="18"/>
      <c r="BL43" s="18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outlineLevel="1">
      <c r="A44" s="13"/>
      <c r="B44" s="196"/>
      <c r="C44" s="179"/>
      <c r="D44" s="35"/>
      <c r="E44" s="35"/>
      <c r="F44" s="35"/>
      <c r="G44" s="30"/>
      <c r="H44" s="176"/>
      <c r="I44" s="177"/>
      <c r="J44" s="36"/>
      <c r="K44" s="178"/>
      <c r="L44" s="97"/>
      <c r="M44" s="37"/>
      <c r="N44" s="38"/>
      <c r="O44" s="30"/>
      <c r="P44" s="37"/>
      <c r="Q44" s="39"/>
      <c r="R44" s="37"/>
      <c r="S44" s="95"/>
      <c r="T44" s="40"/>
      <c r="U44" s="95"/>
      <c r="V44" s="97"/>
      <c r="W44" s="40"/>
      <c r="X44" s="38"/>
      <c r="Y44" s="40"/>
      <c r="Z44" s="40"/>
      <c r="AA44" s="41"/>
      <c r="AB44" s="40"/>
      <c r="AC44" s="95"/>
      <c r="AD44" s="40"/>
      <c r="AE44" s="95"/>
      <c r="AF44" s="97"/>
      <c r="AG44" s="40"/>
      <c r="AH44" s="38"/>
      <c r="AI44" s="40"/>
      <c r="AJ44" s="40"/>
      <c r="AK44" s="41"/>
      <c r="AL44" s="40"/>
      <c r="AM44" s="95"/>
      <c r="AN44" s="40"/>
      <c r="AO44" s="95"/>
      <c r="AP44" s="98"/>
      <c r="AQ44" s="67"/>
      <c r="AR44" s="67"/>
      <c r="AS44" s="4"/>
      <c r="AT44" s="4"/>
      <c r="AU44" s="4"/>
      <c r="AV44" s="4"/>
      <c r="AW44" s="17"/>
      <c r="AX44" s="17"/>
      <c r="AY44" s="17"/>
      <c r="AZ44" s="18" t="s">
        <v>39</v>
      </c>
      <c r="BA44" s="84">
        <v>6000</v>
      </c>
      <c r="BB44" s="76" t="str">
        <f t="shared" si="0"/>
        <v>IP8 OP8 DV86000</v>
      </c>
      <c r="BC44" s="77">
        <v>0.6</v>
      </c>
      <c r="BD44" s="78"/>
      <c r="BE44" s="18"/>
      <c r="BF44" s="18">
        <v>88</v>
      </c>
      <c r="BG44" s="18"/>
      <c r="BH44" s="18"/>
      <c r="BI44" s="18"/>
      <c r="BJ44" s="18"/>
      <c r="BK44" s="18"/>
      <c r="BL44" s="18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outlineLevel="1">
      <c r="A45" s="13"/>
      <c r="B45" s="196"/>
      <c r="C45" s="179"/>
      <c r="D45" s="35"/>
      <c r="E45" s="35"/>
      <c r="F45" s="35"/>
      <c r="G45" s="30"/>
      <c r="H45" s="176"/>
      <c r="I45" s="177"/>
      <c r="J45" s="36"/>
      <c r="K45" s="178"/>
      <c r="L45" s="97"/>
      <c r="M45" s="37"/>
      <c r="N45" s="38"/>
      <c r="O45" s="30"/>
      <c r="P45" s="37"/>
      <c r="Q45" s="39"/>
      <c r="R45" s="37"/>
      <c r="S45" s="95"/>
      <c r="T45" s="40"/>
      <c r="U45" s="95"/>
      <c r="V45" s="97"/>
      <c r="W45" s="40"/>
      <c r="X45" s="38"/>
      <c r="Y45" s="40"/>
      <c r="Z45" s="40"/>
      <c r="AA45" s="41"/>
      <c r="AB45" s="40"/>
      <c r="AC45" s="95"/>
      <c r="AD45" s="40"/>
      <c r="AE45" s="95"/>
      <c r="AF45" s="97"/>
      <c r="AG45" s="40"/>
      <c r="AH45" s="38"/>
      <c r="AI45" s="40"/>
      <c r="AJ45" s="40"/>
      <c r="AK45" s="41"/>
      <c r="AL45" s="40"/>
      <c r="AM45" s="95"/>
      <c r="AN45" s="40"/>
      <c r="AO45" s="95"/>
      <c r="AP45" s="98"/>
      <c r="AQ45" s="67"/>
      <c r="AR45" s="67"/>
      <c r="AS45" s="4"/>
      <c r="AT45" s="4"/>
      <c r="AU45" s="4"/>
      <c r="AV45" s="4"/>
      <c r="AW45" s="17"/>
      <c r="AX45" s="17"/>
      <c r="AY45" s="17"/>
      <c r="AZ45" s="18" t="s">
        <v>132</v>
      </c>
      <c r="BA45" s="84">
        <v>6000</v>
      </c>
      <c r="BB45" s="76" t="str">
        <f t="shared" si="0"/>
        <v>IP6 OP6 DMV66000</v>
      </c>
      <c r="BC45" s="77">
        <v>0.6</v>
      </c>
      <c r="BD45" s="78"/>
      <c r="BE45" s="18"/>
      <c r="BF45" s="18">
        <v>88</v>
      </c>
      <c r="BG45" s="18"/>
      <c r="BH45" s="18"/>
      <c r="BI45" s="85" t="s">
        <v>141</v>
      </c>
      <c r="BJ45" s="84" t="str">
        <f>VLOOKUP($X$6,$AZ$3:$BD$14,5,FALSE)</f>
        <v>05</v>
      </c>
      <c r="BK45" s="18"/>
      <c r="BL45" s="18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outlineLevel="1">
      <c r="A46" s="13"/>
      <c r="B46" s="196"/>
      <c r="C46" s="179"/>
      <c r="D46" s="35"/>
      <c r="E46" s="35"/>
      <c r="F46" s="35"/>
      <c r="G46" s="30"/>
      <c r="H46" s="176"/>
      <c r="I46" s="177"/>
      <c r="J46" s="36"/>
      <c r="K46" s="178"/>
      <c r="L46" s="97"/>
      <c r="M46" s="37"/>
      <c r="N46" s="38"/>
      <c r="O46" s="30"/>
      <c r="P46" s="37"/>
      <c r="Q46" s="39"/>
      <c r="R46" s="37"/>
      <c r="S46" s="95"/>
      <c r="T46" s="40"/>
      <c r="U46" s="95"/>
      <c r="V46" s="97"/>
      <c r="W46" s="40"/>
      <c r="X46" s="38"/>
      <c r="Y46" s="40"/>
      <c r="Z46" s="40"/>
      <c r="AA46" s="41"/>
      <c r="AB46" s="40"/>
      <c r="AC46" s="95"/>
      <c r="AD46" s="40"/>
      <c r="AE46" s="95"/>
      <c r="AF46" s="97"/>
      <c r="AG46" s="40"/>
      <c r="AH46" s="38"/>
      <c r="AI46" s="40"/>
      <c r="AJ46" s="40"/>
      <c r="AK46" s="41"/>
      <c r="AL46" s="40"/>
      <c r="AM46" s="95"/>
      <c r="AN46" s="40"/>
      <c r="AO46" s="95"/>
      <c r="AP46" s="98"/>
      <c r="AQ46" s="67"/>
      <c r="AR46" s="67"/>
      <c r="AS46" s="4"/>
      <c r="AT46" s="4"/>
      <c r="AU46" s="4"/>
      <c r="AV46" s="4"/>
      <c r="AW46" s="17"/>
      <c r="AX46" s="17"/>
      <c r="AY46" s="17"/>
      <c r="AZ46" s="18" t="s">
        <v>134</v>
      </c>
      <c r="BA46" s="84">
        <v>6000</v>
      </c>
      <c r="BB46" s="76" t="str">
        <f t="shared" si="0"/>
        <v>IP7 OP7 DMV76000</v>
      </c>
      <c r="BC46" s="77">
        <v>0.6</v>
      </c>
      <c r="BD46" s="78"/>
      <c r="BE46" s="18"/>
      <c r="BF46" s="18">
        <v>88</v>
      </c>
      <c r="BG46" s="18"/>
      <c r="BH46" s="18"/>
      <c r="BI46" s="18" t="s">
        <v>179</v>
      </c>
      <c r="BJ46" s="84">
        <f>VLOOKUP($X$9,$BI$10:$BJ$12,2,FALSE)</f>
        <v>3</v>
      </c>
      <c r="BK46" s="18"/>
      <c r="BL46" s="18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outlineLevel="1">
      <c r="A47" s="13"/>
      <c r="B47" s="196"/>
      <c r="C47" s="179"/>
      <c r="D47" s="35"/>
      <c r="E47" s="35"/>
      <c r="F47" s="35"/>
      <c r="G47" s="30"/>
      <c r="H47" s="176"/>
      <c r="I47" s="177"/>
      <c r="J47" s="36"/>
      <c r="K47" s="178"/>
      <c r="L47" s="97"/>
      <c r="M47" s="37"/>
      <c r="N47" s="38"/>
      <c r="O47" s="30"/>
      <c r="P47" s="37"/>
      <c r="Q47" s="39"/>
      <c r="R47" s="37"/>
      <c r="S47" s="95"/>
      <c r="T47" s="40"/>
      <c r="U47" s="95"/>
      <c r="V47" s="97"/>
      <c r="W47" s="40"/>
      <c r="X47" s="38"/>
      <c r="Y47" s="40"/>
      <c r="Z47" s="40"/>
      <c r="AA47" s="41"/>
      <c r="AB47" s="40"/>
      <c r="AC47" s="95"/>
      <c r="AD47" s="40"/>
      <c r="AE47" s="95"/>
      <c r="AF47" s="97"/>
      <c r="AG47" s="40"/>
      <c r="AH47" s="38"/>
      <c r="AI47" s="40"/>
      <c r="AJ47" s="40"/>
      <c r="AK47" s="41"/>
      <c r="AL47" s="40"/>
      <c r="AM47" s="95"/>
      <c r="AN47" s="40"/>
      <c r="AO47" s="95"/>
      <c r="AP47" s="98"/>
      <c r="AQ47" s="67"/>
      <c r="AR47" s="67"/>
      <c r="AS47" s="4"/>
      <c r="AT47" s="4"/>
      <c r="AU47" s="4"/>
      <c r="AV47" s="4"/>
      <c r="AW47" s="45"/>
      <c r="AX47" s="45"/>
      <c r="AY47" s="45"/>
      <c r="AZ47" s="18" t="s">
        <v>136</v>
      </c>
      <c r="BA47" s="84">
        <v>6000</v>
      </c>
      <c r="BB47" s="76" t="str">
        <f t="shared" si="0"/>
        <v>IP8 OP8 DMV86000</v>
      </c>
      <c r="BC47" s="77">
        <v>0.6</v>
      </c>
      <c r="BD47" s="78"/>
      <c r="BE47" s="18"/>
      <c r="BF47" s="18">
        <v>88</v>
      </c>
      <c r="BG47" s="18"/>
      <c r="BH47" s="18"/>
      <c r="BI47" s="18" t="s">
        <v>180</v>
      </c>
      <c r="BJ47" s="84" t="str">
        <f>CONCATENATE(BJ45,BJ46)</f>
        <v>053</v>
      </c>
      <c r="BK47" s="18"/>
      <c r="BL47" s="18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outlineLevel="1">
      <c r="A48" s="13"/>
      <c r="B48" s="196"/>
      <c r="C48" s="179"/>
      <c r="D48" s="35"/>
      <c r="E48" s="35"/>
      <c r="F48" s="35"/>
      <c r="G48" s="30"/>
      <c r="H48" s="176"/>
      <c r="I48" s="177"/>
      <c r="J48" s="36"/>
      <c r="K48" s="178"/>
      <c r="L48" s="97"/>
      <c r="M48" s="37"/>
      <c r="N48" s="38"/>
      <c r="O48" s="30"/>
      <c r="P48" s="37"/>
      <c r="Q48" s="39"/>
      <c r="R48" s="37"/>
      <c r="S48" s="95"/>
      <c r="T48" s="40"/>
      <c r="U48" s="95"/>
      <c r="V48" s="97"/>
      <c r="W48" s="40"/>
      <c r="X48" s="38"/>
      <c r="Y48" s="40"/>
      <c r="Z48" s="40"/>
      <c r="AA48" s="41"/>
      <c r="AB48" s="40"/>
      <c r="AC48" s="95"/>
      <c r="AD48" s="40"/>
      <c r="AE48" s="95"/>
      <c r="AF48" s="97"/>
      <c r="AG48" s="40"/>
      <c r="AH48" s="38"/>
      <c r="AI48" s="40"/>
      <c r="AJ48" s="40"/>
      <c r="AK48" s="41"/>
      <c r="AL48" s="40"/>
      <c r="AM48" s="95"/>
      <c r="AN48" s="40"/>
      <c r="AO48" s="95"/>
      <c r="AP48" s="98"/>
      <c r="AQ48" s="67"/>
      <c r="AR48" s="67"/>
      <c r="AS48" s="4"/>
      <c r="AT48" s="4"/>
      <c r="AU48" s="4"/>
      <c r="AV48" s="4"/>
      <c r="AW48" s="17"/>
      <c r="AX48" s="17"/>
      <c r="AY48" s="17"/>
      <c r="AZ48" s="18" t="s">
        <v>163</v>
      </c>
      <c r="BA48" s="84">
        <v>6000</v>
      </c>
      <c r="BB48" s="76" t="str">
        <f t="shared" si="0"/>
        <v>IP6 OP6 M66000</v>
      </c>
      <c r="BC48" s="77">
        <v>0.6</v>
      </c>
      <c r="BD48" s="78"/>
      <c r="BE48" s="18"/>
      <c r="BF48" s="18">
        <v>88</v>
      </c>
      <c r="BG48" s="18"/>
      <c r="BH48" s="18"/>
      <c r="BI48" s="18" t="s">
        <v>181</v>
      </c>
      <c r="BJ48" s="4" t="str">
        <f>CONCATENATE($X$6,$X$7)</f>
        <v>IP7 OP7 DV7NIL</v>
      </c>
      <c r="BK48" s="18"/>
      <c r="BL48" s="18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outlineLevel="1">
      <c r="A49" s="13"/>
      <c r="B49" s="196"/>
      <c r="C49" s="179"/>
      <c r="D49" s="35"/>
      <c r="E49" s="35"/>
      <c r="F49" s="35"/>
      <c r="G49" s="30"/>
      <c r="H49" s="176"/>
      <c r="I49" s="177"/>
      <c r="J49" s="36"/>
      <c r="K49" s="178"/>
      <c r="L49" s="97"/>
      <c r="M49" s="37"/>
      <c r="N49" s="38"/>
      <c r="O49" s="30"/>
      <c r="P49" s="37"/>
      <c r="Q49" s="39"/>
      <c r="R49" s="37"/>
      <c r="S49" s="95"/>
      <c r="T49" s="40"/>
      <c r="U49" s="95"/>
      <c r="V49" s="97"/>
      <c r="W49" s="40"/>
      <c r="X49" s="38"/>
      <c r="Y49" s="40"/>
      <c r="Z49" s="40"/>
      <c r="AA49" s="41"/>
      <c r="AB49" s="40"/>
      <c r="AC49" s="95"/>
      <c r="AD49" s="40"/>
      <c r="AE49" s="95"/>
      <c r="AF49" s="97"/>
      <c r="AG49" s="40"/>
      <c r="AH49" s="38"/>
      <c r="AI49" s="40"/>
      <c r="AJ49" s="40"/>
      <c r="AK49" s="41"/>
      <c r="AL49" s="40"/>
      <c r="AM49" s="95"/>
      <c r="AN49" s="40"/>
      <c r="AO49" s="95"/>
      <c r="AP49" s="98"/>
      <c r="AQ49" s="68"/>
      <c r="AR49" s="68"/>
      <c r="AS49" s="17"/>
      <c r="AT49" s="17"/>
      <c r="AU49" s="17"/>
      <c r="AV49" s="17"/>
      <c r="AW49" s="17"/>
      <c r="AX49" s="17"/>
      <c r="AY49" s="17"/>
      <c r="AZ49" s="18" t="s">
        <v>164</v>
      </c>
      <c r="BA49" s="84">
        <v>6000</v>
      </c>
      <c r="BB49" s="76" t="str">
        <f t="shared" si="0"/>
        <v>IP7 OP7 M76000</v>
      </c>
      <c r="BC49" s="77">
        <v>0.6</v>
      </c>
      <c r="BD49" s="78"/>
      <c r="BE49" s="18"/>
      <c r="BF49" s="18">
        <v>88</v>
      </c>
      <c r="BG49" s="18"/>
      <c r="BH49" s="18"/>
      <c r="BI49" s="18"/>
      <c r="BJ49" s="18" t="str">
        <f>BJ48</f>
        <v>IP7 OP7 DV7NIL</v>
      </c>
      <c r="BK49" s="18"/>
      <c r="BL49" s="18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outlineLevel="1">
      <c r="A50" s="13"/>
      <c r="B50" s="196"/>
      <c r="C50" s="179"/>
      <c r="D50" s="35"/>
      <c r="E50" s="35"/>
      <c r="F50" s="35"/>
      <c r="G50" s="30"/>
      <c r="H50" s="176"/>
      <c r="I50" s="177"/>
      <c r="J50" s="36"/>
      <c r="K50" s="178"/>
      <c r="L50" s="97"/>
      <c r="M50" s="37"/>
      <c r="N50" s="38"/>
      <c r="O50" s="30"/>
      <c r="P50" s="37"/>
      <c r="Q50" s="39"/>
      <c r="R50" s="37"/>
      <c r="S50" s="95"/>
      <c r="T50" s="40"/>
      <c r="U50" s="95"/>
      <c r="V50" s="97"/>
      <c r="W50" s="40"/>
      <c r="X50" s="38"/>
      <c r="Y50" s="40"/>
      <c r="Z50" s="40"/>
      <c r="AA50" s="41"/>
      <c r="AB50" s="40"/>
      <c r="AC50" s="95"/>
      <c r="AD50" s="40"/>
      <c r="AE50" s="95"/>
      <c r="AF50" s="97"/>
      <c r="AG50" s="40"/>
      <c r="AH50" s="38"/>
      <c r="AI50" s="40"/>
      <c r="AJ50" s="40"/>
      <c r="AK50" s="41"/>
      <c r="AL50" s="40"/>
      <c r="AM50" s="95"/>
      <c r="AN50" s="40"/>
      <c r="AO50" s="95"/>
      <c r="AP50" s="98"/>
      <c r="AQ50" s="68"/>
      <c r="AR50" s="68"/>
      <c r="AS50" s="17"/>
      <c r="AT50" s="17"/>
      <c r="AU50" s="17"/>
      <c r="AV50" s="17"/>
      <c r="AW50" s="17"/>
      <c r="AX50" s="17"/>
      <c r="AY50" s="17"/>
      <c r="AZ50" s="18" t="s">
        <v>170</v>
      </c>
      <c r="BA50" s="84">
        <v>6000</v>
      </c>
      <c r="BB50" s="76" t="str">
        <f t="shared" si="0"/>
        <v>IP8 OP8 M86000</v>
      </c>
      <c r="BC50" s="77">
        <v>0.6</v>
      </c>
      <c r="BD50" s="78"/>
      <c r="BE50" s="18"/>
      <c r="BF50" s="18">
        <v>88</v>
      </c>
      <c r="BG50" s="18"/>
      <c r="BH50" s="18"/>
      <c r="BI50" s="18"/>
      <c r="BJ50" s="18"/>
      <c r="BK50" s="18"/>
      <c r="BL50" s="18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outlineLevel="1">
      <c r="A51" s="13"/>
      <c r="B51" s="196"/>
      <c r="C51" s="179"/>
      <c r="D51" s="35"/>
      <c r="E51" s="35"/>
      <c r="F51" s="35"/>
      <c r="G51" s="30"/>
      <c r="H51" s="176"/>
      <c r="I51" s="177"/>
      <c r="J51" s="36"/>
      <c r="K51" s="178"/>
      <c r="L51" s="97"/>
      <c r="M51" s="37"/>
      <c r="N51" s="38"/>
      <c r="O51" s="30"/>
      <c r="P51" s="37"/>
      <c r="Q51" s="39"/>
      <c r="R51" s="37"/>
      <c r="S51" s="95"/>
      <c r="T51" s="40"/>
      <c r="U51" s="95"/>
      <c r="V51" s="97"/>
      <c r="W51" s="40"/>
      <c r="X51" s="38"/>
      <c r="Y51" s="40"/>
      <c r="Z51" s="40"/>
      <c r="AA51" s="41"/>
      <c r="AB51" s="40"/>
      <c r="AC51" s="95"/>
      <c r="AD51" s="40"/>
      <c r="AE51" s="95"/>
      <c r="AF51" s="97"/>
      <c r="AG51" s="40"/>
      <c r="AH51" s="38"/>
      <c r="AI51" s="40"/>
      <c r="AJ51" s="40"/>
      <c r="AK51" s="41"/>
      <c r="AL51" s="40"/>
      <c r="AM51" s="95"/>
      <c r="AN51" s="40"/>
      <c r="AO51" s="95"/>
      <c r="AP51" s="98"/>
      <c r="AQ51" s="68"/>
      <c r="AR51" s="68"/>
      <c r="AS51" s="17"/>
      <c r="AT51" s="17"/>
      <c r="AU51" s="17"/>
      <c r="AV51" s="17"/>
      <c r="AW51" s="17"/>
      <c r="AX51" s="17"/>
      <c r="AY51" s="17"/>
      <c r="AZ51" s="18" t="s">
        <v>36</v>
      </c>
      <c r="BA51" s="84">
        <v>10000</v>
      </c>
      <c r="BB51" s="76" t="str">
        <f t="shared" si="0"/>
        <v>IP6 OP610000</v>
      </c>
      <c r="BC51" s="77">
        <v>0.65</v>
      </c>
      <c r="BD51" s="78"/>
      <c r="BE51" s="18"/>
      <c r="BF51" s="18">
        <v>87</v>
      </c>
      <c r="BG51" s="18"/>
      <c r="BH51" s="18"/>
      <c r="BI51" s="85" t="s">
        <v>141</v>
      </c>
      <c r="BJ51" s="84" t="str">
        <f>VLOOKUP($AH$6,$AZ$3:$BD$14,5,FALSE)</f>
        <v>06</v>
      </c>
      <c r="BK51" s="18"/>
      <c r="BL51" s="18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outlineLevel="1">
      <c r="A52" s="13"/>
      <c r="B52" s="196"/>
      <c r="C52" s="179"/>
      <c r="D52" s="35"/>
      <c r="E52" s="35"/>
      <c r="F52" s="35"/>
      <c r="G52" s="30"/>
      <c r="H52" s="176"/>
      <c r="I52" s="177"/>
      <c r="J52" s="36"/>
      <c r="K52" s="178"/>
      <c r="L52" s="97"/>
      <c r="M52" s="37"/>
      <c r="N52" s="38"/>
      <c r="O52" s="30"/>
      <c r="P52" s="37"/>
      <c r="Q52" s="39"/>
      <c r="R52" s="37"/>
      <c r="S52" s="95"/>
      <c r="T52" s="40"/>
      <c r="U52" s="95"/>
      <c r="V52" s="97"/>
      <c r="W52" s="40"/>
      <c r="X52" s="38"/>
      <c r="Y52" s="40"/>
      <c r="Z52" s="40"/>
      <c r="AA52" s="41"/>
      <c r="AB52" s="40"/>
      <c r="AC52" s="95"/>
      <c r="AD52" s="40"/>
      <c r="AE52" s="95"/>
      <c r="AF52" s="97"/>
      <c r="AG52" s="40"/>
      <c r="AH52" s="38"/>
      <c r="AI52" s="40"/>
      <c r="AJ52" s="40"/>
      <c r="AK52" s="41"/>
      <c r="AL52" s="40"/>
      <c r="AM52" s="95"/>
      <c r="AN52" s="40"/>
      <c r="AO52" s="95"/>
      <c r="AP52" s="98"/>
      <c r="AQ52" s="68"/>
      <c r="AR52" s="68"/>
      <c r="AS52" s="17"/>
      <c r="AT52" s="17"/>
      <c r="AU52" s="17"/>
      <c r="AV52" s="17"/>
      <c r="AW52" s="17"/>
      <c r="AX52" s="17"/>
      <c r="AY52" s="17"/>
      <c r="AZ52" s="18" t="s">
        <v>122</v>
      </c>
      <c r="BA52" s="84">
        <v>10000</v>
      </c>
      <c r="BB52" s="76" t="str">
        <f t="shared" si="0"/>
        <v>IP7 OP710000</v>
      </c>
      <c r="BC52" s="77">
        <v>0.65</v>
      </c>
      <c r="BD52" s="78"/>
      <c r="BE52" s="18"/>
      <c r="BF52" s="18">
        <v>87</v>
      </c>
      <c r="BG52" s="18"/>
      <c r="BH52" s="18"/>
      <c r="BI52" s="18" t="s">
        <v>179</v>
      </c>
      <c r="BJ52" s="84">
        <f>VLOOKUP($AH$9,$BI$10:$BJ$12,2,FALSE)</f>
        <v>2</v>
      </c>
      <c r="BK52" s="18"/>
      <c r="BL52" s="18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outlineLevel="1">
      <c r="A53" s="13"/>
      <c r="B53" s="196"/>
      <c r="C53" s="179"/>
      <c r="D53" s="35"/>
      <c r="E53" s="35"/>
      <c r="F53" s="35"/>
      <c r="G53" s="30"/>
      <c r="H53" s="176"/>
      <c r="I53" s="177"/>
      <c r="J53" s="36"/>
      <c r="K53" s="178"/>
      <c r="L53" s="97"/>
      <c r="M53" s="37"/>
      <c r="N53" s="38"/>
      <c r="O53" s="30"/>
      <c r="P53" s="37"/>
      <c r="Q53" s="39"/>
      <c r="R53" s="37"/>
      <c r="S53" s="95"/>
      <c r="T53" s="40"/>
      <c r="U53" s="95"/>
      <c r="V53" s="97"/>
      <c r="W53" s="40"/>
      <c r="X53" s="38"/>
      <c r="Y53" s="40"/>
      <c r="Z53" s="40"/>
      <c r="AA53" s="41"/>
      <c r="AB53" s="40"/>
      <c r="AC53" s="95"/>
      <c r="AD53" s="40"/>
      <c r="AE53" s="95"/>
      <c r="AF53" s="97"/>
      <c r="AG53" s="40"/>
      <c r="AH53" s="38"/>
      <c r="AI53" s="40"/>
      <c r="AJ53" s="40"/>
      <c r="AK53" s="41"/>
      <c r="AL53" s="40"/>
      <c r="AM53" s="95"/>
      <c r="AN53" s="40"/>
      <c r="AO53" s="95"/>
      <c r="AP53" s="98"/>
      <c r="AQ53" s="68"/>
      <c r="AR53" s="68"/>
      <c r="AS53" s="17"/>
      <c r="AT53" s="17"/>
      <c r="AU53" s="17"/>
      <c r="AV53" s="17"/>
      <c r="AW53" s="17"/>
      <c r="AX53" s="17"/>
      <c r="AY53" s="17"/>
      <c r="AZ53" s="18" t="s">
        <v>126</v>
      </c>
      <c r="BA53" s="84">
        <v>10000</v>
      </c>
      <c r="BB53" s="76" t="str">
        <f t="shared" si="0"/>
        <v>IP8 OP810000</v>
      </c>
      <c r="BC53" s="77">
        <v>0.65</v>
      </c>
      <c r="BD53" s="78"/>
      <c r="BE53" s="18"/>
      <c r="BF53" s="18">
        <v>87</v>
      </c>
      <c r="BG53" s="18"/>
      <c r="BH53" s="18"/>
      <c r="BI53" s="18" t="s">
        <v>180</v>
      </c>
      <c r="BJ53" s="84" t="str">
        <f>CONCATENATE(BJ51,BJ52)</f>
        <v>062</v>
      </c>
      <c r="BK53" s="18"/>
      <c r="BL53" s="18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outlineLevel="1">
      <c r="A54" s="13"/>
      <c r="B54" s="196"/>
      <c r="C54" s="179"/>
      <c r="D54" s="35"/>
      <c r="E54" s="35"/>
      <c r="F54" s="35"/>
      <c r="G54" s="30"/>
      <c r="H54" s="176"/>
      <c r="I54" s="177"/>
      <c r="J54" s="36"/>
      <c r="K54" s="178"/>
      <c r="L54" s="97"/>
      <c r="M54" s="37"/>
      <c r="N54" s="38"/>
      <c r="O54" s="30"/>
      <c r="P54" s="37"/>
      <c r="Q54" s="39"/>
      <c r="R54" s="37"/>
      <c r="S54" s="95"/>
      <c r="T54" s="40"/>
      <c r="U54" s="95"/>
      <c r="V54" s="97"/>
      <c r="W54" s="40"/>
      <c r="X54" s="38"/>
      <c r="Y54" s="40"/>
      <c r="Z54" s="40"/>
      <c r="AA54" s="41"/>
      <c r="AB54" s="40"/>
      <c r="AC54" s="95"/>
      <c r="AD54" s="40"/>
      <c r="AE54" s="95"/>
      <c r="AF54" s="97"/>
      <c r="AG54" s="40"/>
      <c r="AH54" s="38"/>
      <c r="AI54" s="40"/>
      <c r="AJ54" s="40"/>
      <c r="AK54" s="41"/>
      <c r="AL54" s="40"/>
      <c r="AM54" s="95"/>
      <c r="AN54" s="40"/>
      <c r="AO54" s="95"/>
      <c r="AP54" s="98"/>
      <c r="AQ54" s="68"/>
      <c r="AR54" s="68"/>
      <c r="AS54" s="17"/>
      <c r="AT54" s="17"/>
      <c r="AU54" s="17"/>
      <c r="AV54" s="17"/>
      <c r="AW54" s="17"/>
      <c r="AX54" s="17"/>
      <c r="AY54" s="17"/>
      <c r="AZ54" s="18" t="s">
        <v>37</v>
      </c>
      <c r="BA54" s="84">
        <v>10000</v>
      </c>
      <c r="BB54" s="76" t="str">
        <f t="shared" si="0"/>
        <v>IP6 OP6 DV610000</v>
      </c>
      <c r="BC54" s="77">
        <v>0.65</v>
      </c>
      <c r="BD54" s="78"/>
      <c r="BE54" s="18"/>
      <c r="BF54" s="18">
        <v>88</v>
      </c>
      <c r="BG54" s="18"/>
      <c r="BH54" s="18"/>
      <c r="BI54" s="18" t="s">
        <v>181</v>
      </c>
      <c r="BJ54" s="4" t="str">
        <f>CONCATENATE($AH$6,$AH$7)</f>
        <v>IP8 OP8 DV8NIL</v>
      </c>
      <c r="BK54" s="18"/>
      <c r="BL54" s="18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outlineLevel="1">
      <c r="A55" s="13"/>
      <c r="B55" s="196"/>
      <c r="C55" s="179"/>
      <c r="D55" s="35"/>
      <c r="E55" s="35"/>
      <c r="F55" s="35"/>
      <c r="G55" s="30"/>
      <c r="H55" s="176"/>
      <c r="I55" s="177"/>
      <c r="J55" s="36"/>
      <c r="K55" s="178"/>
      <c r="L55" s="97"/>
      <c r="M55" s="37"/>
      <c r="N55" s="38"/>
      <c r="O55" s="30"/>
      <c r="P55" s="37"/>
      <c r="Q55" s="39"/>
      <c r="R55" s="37"/>
      <c r="S55" s="95"/>
      <c r="T55" s="40"/>
      <c r="U55" s="95"/>
      <c r="V55" s="97"/>
      <c r="W55" s="40"/>
      <c r="X55" s="38"/>
      <c r="Y55" s="40"/>
      <c r="Z55" s="40"/>
      <c r="AA55" s="41"/>
      <c r="AB55" s="40"/>
      <c r="AC55" s="95"/>
      <c r="AD55" s="40"/>
      <c r="AE55" s="95"/>
      <c r="AF55" s="97"/>
      <c r="AG55" s="40"/>
      <c r="AH55" s="38"/>
      <c r="AI55" s="40"/>
      <c r="AJ55" s="40"/>
      <c r="AK55" s="41"/>
      <c r="AL55" s="40"/>
      <c r="AM55" s="95"/>
      <c r="AN55" s="40"/>
      <c r="AO55" s="95"/>
      <c r="AP55" s="98"/>
      <c r="AQ55" s="68"/>
      <c r="AR55" s="68"/>
      <c r="AS55" s="17"/>
      <c r="AT55" s="17"/>
      <c r="AU55" s="17"/>
      <c r="AV55" s="17"/>
      <c r="AW55" s="17"/>
      <c r="AX55" s="17"/>
      <c r="AY55" s="17"/>
      <c r="AZ55" s="18" t="s">
        <v>38</v>
      </c>
      <c r="BA55" s="84">
        <v>10000</v>
      </c>
      <c r="BB55" s="76" t="str">
        <f t="shared" si="0"/>
        <v>IP7 OP7 DV710000</v>
      </c>
      <c r="BC55" s="77">
        <v>0.65</v>
      </c>
      <c r="BD55" s="78"/>
      <c r="BE55" s="18"/>
      <c r="BF55" s="18">
        <v>88</v>
      </c>
      <c r="BG55" s="18"/>
      <c r="BH55" s="18"/>
      <c r="BI55" s="18"/>
      <c r="BJ55" s="18" t="str">
        <f>BJ54</f>
        <v>IP8 OP8 DV8NIL</v>
      </c>
      <c r="BK55" s="18"/>
      <c r="BL55" s="18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outlineLevel="1">
      <c r="A56" s="13"/>
      <c r="B56" s="196"/>
      <c r="C56" s="179"/>
      <c r="D56" s="35"/>
      <c r="E56" s="35"/>
      <c r="F56" s="35"/>
      <c r="G56" s="30"/>
      <c r="H56" s="176"/>
      <c r="I56" s="177"/>
      <c r="J56" s="36"/>
      <c r="K56" s="178"/>
      <c r="L56" s="97"/>
      <c r="M56" s="37"/>
      <c r="N56" s="38"/>
      <c r="O56" s="30"/>
      <c r="P56" s="37"/>
      <c r="Q56" s="39"/>
      <c r="R56" s="37"/>
      <c r="S56" s="95"/>
      <c r="T56" s="40"/>
      <c r="U56" s="95"/>
      <c r="V56" s="97"/>
      <c r="W56" s="40"/>
      <c r="X56" s="38"/>
      <c r="Y56" s="40"/>
      <c r="Z56" s="40"/>
      <c r="AA56" s="41"/>
      <c r="AB56" s="40"/>
      <c r="AC56" s="95"/>
      <c r="AD56" s="40"/>
      <c r="AE56" s="95"/>
      <c r="AF56" s="97"/>
      <c r="AG56" s="40"/>
      <c r="AH56" s="38"/>
      <c r="AI56" s="40"/>
      <c r="AJ56" s="40"/>
      <c r="AK56" s="41"/>
      <c r="AL56" s="40"/>
      <c r="AM56" s="95"/>
      <c r="AN56" s="40"/>
      <c r="AO56" s="95"/>
      <c r="AP56" s="98"/>
      <c r="AQ56" s="68"/>
      <c r="AR56" s="68"/>
      <c r="AS56" s="17"/>
      <c r="AT56" s="17"/>
      <c r="AU56" s="17"/>
      <c r="AV56" s="17"/>
      <c r="AW56" s="17"/>
      <c r="AX56" s="17"/>
      <c r="AY56" s="17"/>
      <c r="AZ56" s="18" t="s">
        <v>39</v>
      </c>
      <c r="BA56" s="84">
        <v>10000</v>
      </c>
      <c r="BB56" s="76" t="str">
        <f t="shared" si="0"/>
        <v>IP8 OP8 DV810000</v>
      </c>
      <c r="BC56" s="77">
        <v>0.65</v>
      </c>
      <c r="BD56" s="78"/>
      <c r="BE56" s="18"/>
      <c r="BF56" s="18">
        <v>88</v>
      </c>
      <c r="BG56" s="18"/>
      <c r="BH56" s="18"/>
      <c r="BI56" s="18"/>
      <c r="BJ56" s="18"/>
      <c r="BK56" s="18"/>
      <c r="BL56" s="18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outlineLevel="1">
      <c r="A57" s="13"/>
      <c r="B57" s="196"/>
      <c r="C57" s="179"/>
      <c r="D57" s="35"/>
      <c r="E57" s="35"/>
      <c r="F57" s="35"/>
      <c r="G57" s="30"/>
      <c r="H57" s="176"/>
      <c r="I57" s="177"/>
      <c r="J57" s="36"/>
      <c r="K57" s="178"/>
      <c r="L57" s="97"/>
      <c r="M57" s="37"/>
      <c r="N57" s="38"/>
      <c r="O57" s="30"/>
      <c r="P57" s="37"/>
      <c r="Q57" s="39"/>
      <c r="R57" s="37"/>
      <c r="S57" s="95"/>
      <c r="T57" s="40"/>
      <c r="U57" s="95"/>
      <c r="V57" s="97"/>
      <c r="W57" s="40"/>
      <c r="X57" s="38"/>
      <c r="Y57" s="40"/>
      <c r="Z57" s="40"/>
      <c r="AA57" s="41"/>
      <c r="AB57" s="40"/>
      <c r="AC57" s="95"/>
      <c r="AD57" s="40"/>
      <c r="AE57" s="95"/>
      <c r="AF57" s="97"/>
      <c r="AG57" s="40"/>
      <c r="AH57" s="38"/>
      <c r="AI57" s="40"/>
      <c r="AJ57" s="40"/>
      <c r="AK57" s="41"/>
      <c r="AL57" s="40"/>
      <c r="AM57" s="95"/>
      <c r="AN57" s="40"/>
      <c r="AO57" s="95"/>
      <c r="AP57" s="98"/>
      <c r="AQ57" s="68"/>
      <c r="AR57" s="68"/>
      <c r="AS57" s="17"/>
      <c r="AT57" s="17"/>
      <c r="AU57" s="17"/>
      <c r="AV57" s="17"/>
      <c r="AW57" s="17"/>
      <c r="AX57" s="17"/>
      <c r="AY57" s="17"/>
      <c r="AZ57" s="18" t="s">
        <v>132</v>
      </c>
      <c r="BA57" s="84">
        <v>10000</v>
      </c>
      <c r="BB57" s="76" t="str">
        <f t="shared" si="0"/>
        <v>IP6 OP6 DMV610000</v>
      </c>
      <c r="BC57" s="77">
        <v>0.65</v>
      </c>
      <c r="BD57" s="78"/>
      <c r="BE57" s="18"/>
      <c r="BF57" s="18">
        <v>88</v>
      </c>
      <c r="BG57" s="18"/>
      <c r="BH57" s="18"/>
      <c r="BI57" s="18"/>
      <c r="BJ57" s="18"/>
      <c r="BK57" s="18"/>
      <c r="BL57" s="18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outlineLevel="1">
      <c r="A58" s="13"/>
      <c r="B58" s="196"/>
      <c r="C58" s="179"/>
      <c r="D58" s="35"/>
      <c r="E58" s="35"/>
      <c r="F58" s="35"/>
      <c r="G58" s="30"/>
      <c r="H58" s="176"/>
      <c r="I58" s="177"/>
      <c r="J58" s="36"/>
      <c r="K58" s="178"/>
      <c r="L58" s="97"/>
      <c r="M58" s="37"/>
      <c r="N58" s="38"/>
      <c r="O58" s="30"/>
      <c r="P58" s="37"/>
      <c r="Q58" s="39"/>
      <c r="R58" s="37"/>
      <c r="S58" s="95"/>
      <c r="T58" s="40"/>
      <c r="U58" s="95"/>
      <c r="V58" s="97"/>
      <c r="W58" s="40"/>
      <c r="X58" s="38"/>
      <c r="Y58" s="40"/>
      <c r="Z58" s="40"/>
      <c r="AA58" s="41"/>
      <c r="AB58" s="40"/>
      <c r="AC58" s="95"/>
      <c r="AD58" s="40"/>
      <c r="AE58" s="95"/>
      <c r="AF58" s="97"/>
      <c r="AG58" s="40"/>
      <c r="AH58" s="38"/>
      <c r="AI58" s="40"/>
      <c r="AJ58" s="40"/>
      <c r="AK58" s="41"/>
      <c r="AL58" s="40"/>
      <c r="AM58" s="95"/>
      <c r="AN58" s="40"/>
      <c r="AO58" s="95"/>
      <c r="AP58" s="98"/>
      <c r="AQ58" s="68"/>
      <c r="AR58" s="68"/>
      <c r="AS58" s="17"/>
      <c r="AT58" s="17"/>
      <c r="AU58" s="17"/>
      <c r="AV58" s="17"/>
      <c r="AW58" s="17"/>
      <c r="AX58" s="17"/>
      <c r="AY58" s="17"/>
      <c r="AZ58" s="18" t="s">
        <v>134</v>
      </c>
      <c r="BA58" s="84">
        <v>10000</v>
      </c>
      <c r="BB58" s="76" t="str">
        <f t="shared" si="0"/>
        <v>IP7 OP7 DMV710000</v>
      </c>
      <c r="BC58" s="77">
        <v>0.65</v>
      </c>
      <c r="BD58" s="78"/>
      <c r="BE58" s="18"/>
      <c r="BF58" s="18">
        <v>88</v>
      </c>
      <c r="BG58" s="18"/>
      <c r="BH58" s="18"/>
      <c r="BI58" s="18"/>
      <c r="BJ58" s="18"/>
      <c r="BK58" s="18"/>
      <c r="BL58" s="18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outlineLevel="1">
      <c r="A59" s="13"/>
      <c r="B59" s="196"/>
      <c r="C59" s="179"/>
      <c r="D59" s="35"/>
      <c r="E59" s="35"/>
      <c r="F59" s="35"/>
      <c r="G59" s="30"/>
      <c r="H59" s="176"/>
      <c r="I59" s="177"/>
      <c r="J59" s="36"/>
      <c r="K59" s="178"/>
      <c r="L59" s="97"/>
      <c r="M59" s="37"/>
      <c r="N59" s="38"/>
      <c r="O59" s="30"/>
      <c r="P59" s="37"/>
      <c r="Q59" s="39"/>
      <c r="R59" s="37"/>
      <c r="S59" s="95"/>
      <c r="T59" s="40"/>
      <c r="U59" s="95"/>
      <c r="V59" s="97"/>
      <c r="W59" s="40"/>
      <c r="X59" s="38"/>
      <c r="Y59" s="40"/>
      <c r="Z59" s="40"/>
      <c r="AA59" s="41"/>
      <c r="AB59" s="40"/>
      <c r="AC59" s="95"/>
      <c r="AD59" s="40"/>
      <c r="AE59" s="95"/>
      <c r="AF59" s="97"/>
      <c r="AG59" s="40"/>
      <c r="AH59" s="38"/>
      <c r="AI59" s="40"/>
      <c r="AJ59" s="40"/>
      <c r="AK59" s="41"/>
      <c r="AL59" s="40"/>
      <c r="AM59" s="95"/>
      <c r="AN59" s="40"/>
      <c r="AO59" s="95"/>
      <c r="AP59" s="98"/>
      <c r="AQ59" s="68"/>
      <c r="AR59" s="68"/>
      <c r="AS59" s="17"/>
      <c r="AT59" s="17"/>
      <c r="AU59" s="17"/>
      <c r="AV59" s="17"/>
      <c r="AW59" s="17"/>
      <c r="AX59" s="17"/>
      <c r="AY59" s="17"/>
      <c r="AZ59" s="18" t="s">
        <v>136</v>
      </c>
      <c r="BA59" s="84">
        <v>10000</v>
      </c>
      <c r="BB59" s="76" t="str">
        <f t="shared" si="0"/>
        <v>IP8 OP8 DMV810000</v>
      </c>
      <c r="BC59" s="77">
        <v>0.65</v>
      </c>
      <c r="BD59" s="78"/>
      <c r="BE59" s="18"/>
      <c r="BF59" s="18">
        <v>88</v>
      </c>
      <c r="BG59" s="18"/>
      <c r="BH59" s="18"/>
      <c r="BI59" s="18"/>
      <c r="BJ59" s="18"/>
      <c r="BK59" s="18"/>
      <c r="BL59" s="18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outlineLevel="1">
      <c r="A60" s="13"/>
      <c r="B60" s="196"/>
      <c r="C60" s="179"/>
      <c r="D60" s="35"/>
      <c r="E60" s="35"/>
      <c r="F60" s="35"/>
      <c r="G60" s="30"/>
      <c r="H60" s="176"/>
      <c r="I60" s="177"/>
      <c r="J60" s="36"/>
      <c r="K60" s="178"/>
      <c r="L60" s="97"/>
      <c r="M60" s="37"/>
      <c r="N60" s="38"/>
      <c r="O60" s="30"/>
      <c r="P60" s="37"/>
      <c r="Q60" s="39"/>
      <c r="R60" s="37"/>
      <c r="S60" s="95"/>
      <c r="T60" s="40"/>
      <c r="U60" s="95"/>
      <c r="V60" s="97"/>
      <c r="W60" s="40"/>
      <c r="X60" s="38"/>
      <c r="Y60" s="40"/>
      <c r="Z60" s="40"/>
      <c r="AA60" s="41"/>
      <c r="AB60" s="40"/>
      <c r="AC60" s="95"/>
      <c r="AD60" s="40"/>
      <c r="AE60" s="95"/>
      <c r="AF60" s="97"/>
      <c r="AG60" s="40"/>
      <c r="AH60" s="38"/>
      <c r="AI60" s="40"/>
      <c r="AJ60" s="40"/>
      <c r="AK60" s="41"/>
      <c r="AL60" s="40"/>
      <c r="AM60" s="95"/>
      <c r="AN60" s="40"/>
      <c r="AO60" s="95"/>
      <c r="AP60" s="98"/>
      <c r="AQ60" s="68"/>
      <c r="AR60" s="68"/>
      <c r="AS60" s="17"/>
      <c r="AT60" s="17"/>
      <c r="AU60" s="17"/>
      <c r="AV60" s="17"/>
      <c r="AW60" s="17"/>
      <c r="AX60" s="17"/>
      <c r="AY60" s="17"/>
      <c r="AZ60" s="18" t="s">
        <v>163</v>
      </c>
      <c r="BA60" s="84">
        <v>10000</v>
      </c>
      <c r="BB60" s="76" t="str">
        <f t="shared" si="0"/>
        <v>IP6 OP6 M610000</v>
      </c>
      <c r="BC60" s="77">
        <v>0.65</v>
      </c>
      <c r="BD60" s="78"/>
      <c r="BE60" s="18"/>
      <c r="BF60" s="18">
        <v>88</v>
      </c>
      <c r="BG60" s="18"/>
      <c r="BH60" s="18"/>
      <c r="BI60" s="18"/>
      <c r="BJ60" s="18"/>
      <c r="BK60" s="18"/>
      <c r="BL60" s="18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outlineLevel="1">
      <c r="A61" s="13"/>
      <c r="B61" s="196"/>
      <c r="C61" s="179"/>
      <c r="D61" s="35"/>
      <c r="E61" s="35"/>
      <c r="F61" s="35"/>
      <c r="G61" s="30"/>
      <c r="H61" s="176"/>
      <c r="I61" s="177"/>
      <c r="J61" s="36"/>
      <c r="K61" s="178"/>
      <c r="L61" s="97"/>
      <c r="M61" s="37"/>
      <c r="N61" s="38"/>
      <c r="O61" s="30"/>
      <c r="P61" s="37"/>
      <c r="Q61" s="39"/>
      <c r="R61" s="37"/>
      <c r="S61" s="95"/>
      <c r="T61" s="40"/>
      <c r="U61" s="95"/>
      <c r="V61" s="97"/>
      <c r="W61" s="40"/>
      <c r="X61" s="38"/>
      <c r="Y61" s="40"/>
      <c r="Z61" s="40"/>
      <c r="AA61" s="41"/>
      <c r="AB61" s="40"/>
      <c r="AC61" s="95"/>
      <c r="AD61" s="40"/>
      <c r="AE61" s="95"/>
      <c r="AF61" s="97"/>
      <c r="AG61" s="40"/>
      <c r="AH61" s="38"/>
      <c r="AI61" s="40"/>
      <c r="AJ61" s="40"/>
      <c r="AK61" s="41"/>
      <c r="AL61" s="40"/>
      <c r="AM61" s="95"/>
      <c r="AN61" s="40"/>
      <c r="AO61" s="95"/>
      <c r="AP61" s="98"/>
      <c r="AQ61" s="68"/>
      <c r="AR61" s="68"/>
      <c r="AS61" s="17"/>
      <c r="AT61" s="17"/>
      <c r="AU61" s="17"/>
      <c r="AV61" s="17"/>
      <c r="AW61" s="17"/>
      <c r="AX61" s="17"/>
      <c r="AY61" s="17"/>
      <c r="AZ61" s="18" t="s">
        <v>164</v>
      </c>
      <c r="BA61" s="84">
        <v>10000</v>
      </c>
      <c r="BB61" s="76" t="str">
        <f t="shared" si="0"/>
        <v>IP7 OP7 M710000</v>
      </c>
      <c r="BC61" s="77">
        <v>0.65</v>
      </c>
      <c r="BD61" s="78"/>
      <c r="BE61" s="18"/>
      <c r="BF61" s="18">
        <v>88</v>
      </c>
      <c r="BG61" s="18"/>
      <c r="BH61" s="18"/>
      <c r="BI61" s="18"/>
      <c r="BJ61" s="18"/>
      <c r="BK61" s="18"/>
      <c r="BL61" s="18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outlineLevel="1">
      <c r="A62" s="13"/>
      <c r="B62" s="196"/>
      <c r="C62" s="179"/>
      <c r="D62" s="35"/>
      <c r="E62" s="35"/>
      <c r="F62" s="35"/>
      <c r="G62" s="30"/>
      <c r="H62" s="176"/>
      <c r="I62" s="177"/>
      <c r="J62" s="36"/>
      <c r="K62" s="178"/>
      <c r="L62" s="97"/>
      <c r="M62" s="37"/>
      <c r="N62" s="38"/>
      <c r="O62" s="30"/>
      <c r="P62" s="37"/>
      <c r="Q62" s="39"/>
      <c r="R62" s="37"/>
      <c r="S62" s="95"/>
      <c r="T62" s="40"/>
      <c r="U62" s="95"/>
      <c r="V62" s="97"/>
      <c r="W62" s="40"/>
      <c r="X62" s="38"/>
      <c r="Y62" s="40"/>
      <c r="Z62" s="40"/>
      <c r="AA62" s="41"/>
      <c r="AB62" s="40"/>
      <c r="AC62" s="95"/>
      <c r="AD62" s="40"/>
      <c r="AE62" s="95"/>
      <c r="AF62" s="97"/>
      <c r="AG62" s="40"/>
      <c r="AH62" s="38"/>
      <c r="AI62" s="40"/>
      <c r="AJ62" s="40"/>
      <c r="AK62" s="41"/>
      <c r="AL62" s="40"/>
      <c r="AM62" s="95"/>
      <c r="AN62" s="40"/>
      <c r="AO62" s="95"/>
      <c r="AP62" s="98"/>
      <c r="AQ62" s="68"/>
      <c r="AR62" s="68"/>
      <c r="AS62" s="17"/>
      <c r="AT62" s="17"/>
      <c r="AU62" s="17"/>
      <c r="AV62" s="17"/>
      <c r="AW62" s="17"/>
      <c r="AX62" s="17"/>
      <c r="AY62" s="17"/>
      <c r="AZ62" s="18" t="s">
        <v>170</v>
      </c>
      <c r="BA62" s="84">
        <v>10000</v>
      </c>
      <c r="BB62" s="76" t="str">
        <f t="shared" si="0"/>
        <v>IP8 OP8 M810000</v>
      </c>
      <c r="BC62" s="77">
        <v>0.65</v>
      </c>
      <c r="BD62" s="78"/>
      <c r="BE62" s="18"/>
      <c r="BF62" s="18">
        <v>88</v>
      </c>
      <c r="BG62" s="18"/>
      <c r="BH62" s="18"/>
      <c r="BI62" s="18"/>
      <c r="BJ62" s="18"/>
      <c r="BK62" s="18"/>
      <c r="BL62" s="18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outlineLevel="1">
      <c r="A63" s="13"/>
      <c r="B63" s="196"/>
      <c r="C63" s="179"/>
      <c r="D63" s="35"/>
      <c r="E63" s="35"/>
      <c r="F63" s="35"/>
      <c r="G63" s="30"/>
      <c r="H63" s="176"/>
      <c r="I63" s="177"/>
      <c r="J63" s="36"/>
      <c r="K63" s="178"/>
      <c r="L63" s="97"/>
      <c r="M63" s="37"/>
      <c r="N63" s="38"/>
      <c r="O63" s="30"/>
      <c r="P63" s="37"/>
      <c r="Q63" s="39"/>
      <c r="R63" s="37"/>
      <c r="S63" s="95"/>
      <c r="T63" s="40"/>
      <c r="U63" s="95"/>
      <c r="V63" s="97"/>
      <c r="W63" s="40"/>
      <c r="X63" s="38"/>
      <c r="Y63" s="40"/>
      <c r="Z63" s="40"/>
      <c r="AA63" s="41"/>
      <c r="AB63" s="40"/>
      <c r="AC63" s="95"/>
      <c r="AD63" s="40"/>
      <c r="AE63" s="95"/>
      <c r="AF63" s="97"/>
      <c r="AG63" s="40"/>
      <c r="AH63" s="38"/>
      <c r="AI63" s="40"/>
      <c r="AJ63" s="40"/>
      <c r="AK63" s="41"/>
      <c r="AL63" s="40"/>
      <c r="AM63" s="95"/>
      <c r="AN63" s="40"/>
      <c r="AO63" s="95"/>
      <c r="AP63" s="98"/>
      <c r="AQ63" s="68"/>
      <c r="AR63" s="68"/>
      <c r="AS63" s="17"/>
      <c r="AT63" s="17"/>
      <c r="AU63" s="17"/>
      <c r="AV63" s="17"/>
      <c r="AW63" s="17"/>
      <c r="AX63" s="17"/>
      <c r="AY63" s="17"/>
      <c r="AZ63" s="18" t="s">
        <v>36</v>
      </c>
      <c r="BA63" s="84" t="s">
        <v>114</v>
      </c>
      <c r="BB63" s="76" t="str">
        <f t="shared" si="0"/>
        <v>IP6 OP610% Co-Pay</v>
      </c>
      <c r="BC63" s="77">
        <v>0.12</v>
      </c>
      <c r="BD63" s="18"/>
      <c r="BE63" s="18"/>
      <c r="BF63" s="18">
        <v>87</v>
      </c>
      <c r="BG63" s="18"/>
      <c r="BH63" s="18"/>
      <c r="BI63" s="18"/>
      <c r="BJ63" s="18"/>
      <c r="BK63" s="18"/>
      <c r="BL63" s="18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outlineLevel="1">
      <c r="A64" s="13"/>
      <c r="B64" s="196"/>
      <c r="C64" s="179"/>
      <c r="D64" s="35"/>
      <c r="E64" s="35"/>
      <c r="F64" s="35"/>
      <c r="G64" s="30"/>
      <c r="H64" s="176"/>
      <c r="I64" s="177"/>
      <c r="J64" s="36"/>
      <c r="K64" s="178"/>
      <c r="L64" s="97"/>
      <c r="M64" s="37"/>
      <c r="N64" s="38"/>
      <c r="O64" s="30"/>
      <c r="P64" s="37"/>
      <c r="Q64" s="39"/>
      <c r="R64" s="37"/>
      <c r="S64" s="95"/>
      <c r="T64" s="40"/>
      <c r="U64" s="95"/>
      <c r="V64" s="97"/>
      <c r="W64" s="40"/>
      <c r="X64" s="38"/>
      <c r="Y64" s="40"/>
      <c r="Z64" s="40"/>
      <c r="AA64" s="41"/>
      <c r="AB64" s="40"/>
      <c r="AC64" s="95"/>
      <c r="AD64" s="40"/>
      <c r="AE64" s="95"/>
      <c r="AF64" s="97"/>
      <c r="AG64" s="40"/>
      <c r="AH64" s="38"/>
      <c r="AI64" s="40"/>
      <c r="AJ64" s="40"/>
      <c r="AK64" s="41"/>
      <c r="AL64" s="40"/>
      <c r="AM64" s="95"/>
      <c r="AN64" s="40"/>
      <c r="AO64" s="95"/>
      <c r="AP64" s="98"/>
      <c r="AQ64" s="68"/>
      <c r="AR64" s="68"/>
      <c r="AS64" s="17"/>
      <c r="AT64" s="17"/>
      <c r="AU64" s="17"/>
      <c r="AV64" s="17"/>
      <c r="AW64" s="17"/>
      <c r="AX64" s="17"/>
      <c r="AY64" s="17"/>
      <c r="AZ64" s="18" t="s">
        <v>122</v>
      </c>
      <c r="BA64" s="84" t="s">
        <v>114</v>
      </c>
      <c r="BB64" s="76" t="str">
        <f t="shared" si="0"/>
        <v>IP7 OP710% Co-Pay</v>
      </c>
      <c r="BC64" s="77">
        <v>0.12</v>
      </c>
      <c r="BD64" s="18"/>
      <c r="BE64" s="18"/>
      <c r="BF64" s="18">
        <v>87</v>
      </c>
      <c r="BG64" s="18"/>
      <c r="BH64" s="18"/>
      <c r="BI64" s="18"/>
      <c r="BJ64" s="18"/>
      <c r="BK64" s="18"/>
      <c r="BL64" s="18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outlineLevel="1">
      <c r="A65" s="13"/>
      <c r="B65" s="196"/>
      <c r="C65" s="179"/>
      <c r="D65" s="35"/>
      <c r="E65" s="35"/>
      <c r="F65" s="35"/>
      <c r="G65" s="30"/>
      <c r="H65" s="176"/>
      <c r="I65" s="177"/>
      <c r="J65" s="36"/>
      <c r="K65" s="178"/>
      <c r="L65" s="97"/>
      <c r="M65" s="37"/>
      <c r="N65" s="38"/>
      <c r="O65" s="30"/>
      <c r="P65" s="37"/>
      <c r="Q65" s="39"/>
      <c r="R65" s="37"/>
      <c r="S65" s="95"/>
      <c r="T65" s="40"/>
      <c r="U65" s="95"/>
      <c r="V65" s="97"/>
      <c r="W65" s="40"/>
      <c r="X65" s="38"/>
      <c r="Y65" s="40"/>
      <c r="Z65" s="40"/>
      <c r="AA65" s="41"/>
      <c r="AB65" s="40"/>
      <c r="AC65" s="95"/>
      <c r="AD65" s="40"/>
      <c r="AE65" s="95"/>
      <c r="AF65" s="97"/>
      <c r="AG65" s="40"/>
      <c r="AH65" s="38"/>
      <c r="AI65" s="40"/>
      <c r="AJ65" s="40"/>
      <c r="AK65" s="41"/>
      <c r="AL65" s="40"/>
      <c r="AM65" s="95"/>
      <c r="AN65" s="40"/>
      <c r="AO65" s="95"/>
      <c r="AP65" s="98"/>
      <c r="AQ65" s="68"/>
      <c r="AR65" s="68"/>
      <c r="AS65" s="17"/>
      <c r="AT65" s="17"/>
      <c r="AU65" s="17"/>
      <c r="AV65" s="17"/>
      <c r="AW65" s="17"/>
      <c r="AX65" s="17"/>
      <c r="AY65" s="17"/>
      <c r="AZ65" s="18" t="s">
        <v>126</v>
      </c>
      <c r="BA65" s="84" t="s">
        <v>114</v>
      </c>
      <c r="BB65" s="76" t="str">
        <f t="shared" si="0"/>
        <v>IP8 OP810% Co-Pay</v>
      </c>
      <c r="BC65" s="77">
        <v>0.12</v>
      </c>
      <c r="BD65" s="18"/>
      <c r="BE65" s="18"/>
      <c r="BF65" s="18">
        <v>87</v>
      </c>
      <c r="BG65" s="18"/>
      <c r="BH65" s="18"/>
      <c r="BI65" s="18"/>
      <c r="BJ65" s="18"/>
      <c r="BK65" s="18"/>
      <c r="BL65" s="18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outlineLevel="1">
      <c r="A66" s="13"/>
      <c r="B66" s="196"/>
      <c r="C66" s="179"/>
      <c r="D66" s="35"/>
      <c r="E66" s="35"/>
      <c r="F66" s="35"/>
      <c r="G66" s="30"/>
      <c r="H66" s="176"/>
      <c r="I66" s="177"/>
      <c r="J66" s="36"/>
      <c r="K66" s="178"/>
      <c r="L66" s="97"/>
      <c r="M66" s="37"/>
      <c r="N66" s="38"/>
      <c r="O66" s="30"/>
      <c r="P66" s="37"/>
      <c r="Q66" s="39"/>
      <c r="R66" s="37"/>
      <c r="S66" s="95"/>
      <c r="T66" s="40"/>
      <c r="U66" s="95"/>
      <c r="V66" s="97"/>
      <c r="W66" s="40"/>
      <c r="X66" s="38"/>
      <c r="Y66" s="40"/>
      <c r="Z66" s="40"/>
      <c r="AA66" s="41"/>
      <c r="AB66" s="40"/>
      <c r="AC66" s="95"/>
      <c r="AD66" s="40"/>
      <c r="AE66" s="95"/>
      <c r="AF66" s="97"/>
      <c r="AG66" s="40"/>
      <c r="AH66" s="38"/>
      <c r="AI66" s="40"/>
      <c r="AJ66" s="40"/>
      <c r="AK66" s="41"/>
      <c r="AL66" s="40"/>
      <c r="AM66" s="95"/>
      <c r="AN66" s="40"/>
      <c r="AO66" s="95"/>
      <c r="AP66" s="98"/>
      <c r="AQ66" s="68"/>
      <c r="AR66" s="68"/>
      <c r="AS66" s="17"/>
      <c r="AT66" s="17"/>
      <c r="AU66" s="17"/>
      <c r="AV66" s="17"/>
      <c r="AW66" s="17"/>
      <c r="AX66" s="17"/>
      <c r="AY66" s="17"/>
      <c r="AZ66" s="18" t="s">
        <v>37</v>
      </c>
      <c r="BA66" s="84" t="s">
        <v>114</v>
      </c>
      <c r="BB66" s="76" t="str">
        <f t="shared" si="0"/>
        <v>IP6 OP6 DV610% Co-Pay</v>
      </c>
      <c r="BC66" s="77">
        <v>0.12</v>
      </c>
      <c r="BD66" s="18"/>
      <c r="BE66" s="18"/>
      <c r="BF66" s="18">
        <v>88</v>
      </c>
      <c r="BG66" s="18"/>
      <c r="BH66" s="18"/>
      <c r="BI66" s="18"/>
      <c r="BJ66" s="18"/>
      <c r="BK66" s="18"/>
      <c r="BL66" s="18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1:78" outlineLevel="1">
      <c r="A67" s="13"/>
      <c r="B67" s="196"/>
      <c r="C67" s="179"/>
      <c r="D67" s="35"/>
      <c r="E67" s="35"/>
      <c r="F67" s="35"/>
      <c r="G67" s="30"/>
      <c r="H67" s="176"/>
      <c r="I67" s="177"/>
      <c r="J67" s="36"/>
      <c r="K67" s="178"/>
      <c r="L67" s="97"/>
      <c r="M67" s="37"/>
      <c r="N67" s="38"/>
      <c r="O67" s="30"/>
      <c r="P67" s="37"/>
      <c r="Q67" s="39"/>
      <c r="R67" s="37"/>
      <c r="S67" s="95"/>
      <c r="T67" s="40"/>
      <c r="U67" s="95"/>
      <c r="V67" s="97"/>
      <c r="W67" s="40"/>
      <c r="X67" s="38"/>
      <c r="Y67" s="40"/>
      <c r="Z67" s="40"/>
      <c r="AA67" s="41"/>
      <c r="AB67" s="40"/>
      <c r="AC67" s="95"/>
      <c r="AD67" s="40"/>
      <c r="AE67" s="95"/>
      <c r="AF67" s="97"/>
      <c r="AG67" s="40"/>
      <c r="AH67" s="38"/>
      <c r="AI67" s="40"/>
      <c r="AJ67" s="40"/>
      <c r="AK67" s="41"/>
      <c r="AL67" s="40"/>
      <c r="AM67" s="95"/>
      <c r="AN67" s="40"/>
      <c r="AO67" s="95"/>
      <c r="AP67" s="98"/>
      <c r="AQ67" s="68"/>
      <c r="AR67" s="68"/>
      <c r="AS67" s="17"/>
      <c r="AT67" s="17"/>
      <c r="AU67" s="17"/>
      <c r="AV67" s="17"/>
      <c r="AW67" s="17"/>
      <c r="AX67" s="17"/>
      <c r="AY67" s="17"/>
      <c r="AZ67" s="18" t="s">
        <v>38</v>
      </c>
      <c r="BA67" s="84" t="s">
        <v>114</v>
      </c>
      <c r="BB67" s="76" t="str">
        <f t="shared" si="0"/>
        <v>IP7 OP7 DV710% Co-Pay</v>
      </c>
      <c r="BC67" s="77">
        <v>0.12</v>
      </c>
      <c r="BD67" s="18"/>
      <c r="BE67" s="18"/>
      <c r="BF67" s="18">
        <v>88</v>
      </c>
      <c r="BG67" s="18"/>
      <c r="BH67" s="18"/>
      <c r="BI67" s="18"/>
      <c r="BJ67" s="18"/>
      <c r="BK67" s="18"/>
      <c r="BL67" s="18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1:78" outlineLevel="1">
      <c r="A68" s="13"/>
      <c r="B68" s="196"/>
      <c r="C68" s="179"/>
      <c r="D68" s="35"/>
      <c r="E68" s="35"/>
      <c r="F68" s="35"/>
      <c r="G68" s="30"/>
      <c r="H68" s="176"/>
      <c r="I68" s="177"/>
      <c r="J68" s="36"/>
      <c r="K68" s="178"/>
      <c r="L68" s="97"/>
      <c r="M68" s="37"/>
      <c r="N68" s="38"/>
      <c r="O68" s="30"/>
      <c r="P68" s="37"/>
      <c r="Q68" s="39"/>
      <c r="R68" s="37"/>
      <c r="S68" s="95"/>
      <c r="T68" s="40"/>
      <c r="U68" s="95"/>
      <c r="V68" s="97"/>
      <c r="W68" s="40"/>
      <c r="X68" s="38"/>
      <c r="Y68" s="40"/>
      <c r="Z68" s="40"/>
      <c r="AA68" s="41"/>
      <c r="AB68" s="40"/>
      <c r="AC68" s="95"/>
      <c r="AD68" s="40"/>
      <c r="AE68" s="95"/>
      <c r="AF68" s="97"/>
      <c r="AG68" s="40"/>
      <c r="AH68" s="38"/>
      <c r="AI68" s="40"/>
      <c r="AJ68" s="40"/>
      <c r="AK68" s="41"/>
      <c r="AL68" s="40"/>
      <c r="AM68" s="95"/>
      <c r="AN68" s="40"/>
      <c r="AO68" s="95"/>
      <c r="AP68" s="98"/>
      <c r="AQ68" s="68"/>
      <c r="AR68" s="68"/>
      <c r="AS68" s="17"/>
      <c r="AT68" s="17"/>
      <c r="AU68" s="17"/>
      <c r="AV68" s="17"/>
      <c r="AW68" s="17"/>
      <c r="AX68" s="17"/>
      <c r="AY68" s="17"/>
      <c r="AZ68" s="18" t="s">
        <v>39</v>
      </c>
      <c r="BA68" s="84" t="s">
        <v>114</v>
      </c>
      <c r="BB68" s="76" t="str">
        <f t="shared" ref="BB68:BB86" si="35">CONCATENATE(AZ68,BA68)</f>
        <v>IP8 OP8 DV810% Co-Pay</v>
      </c>
      <c r="BC68" s="77">
        <v>0.12</v>
      </c>
      <c r="BD68" s="18"/>
      <c r="BE68" s="18"/>
      <c r="BF68" s="18">
        <v>88</v>
      </c>
      <c r="BG68" s="18"/>
      <c r="BH68" s="18"/>
      <c r="BI68" s="18"/>
      <c r="BJ68" s="18"/>
      <c r="BK68" s="18"/>
      <c r="BL68" s="18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1:78" outlineLevel="1">
      <c r="A69" s="13"/>
      <c r="B69" s="196"/>
      <c r="C69" s="179"/>
      <c r="D69" s="35"/>
      <c r="E69" s="35"/>
      <c r="F69" s="35"/>
      <c r="G69" s="30"/>
      <c r="H69" s="176"/>
      <c r="I69" s="177"/>
      <c r="J69" s="36"/>
      <c r="K69" s="178"/>
      <c r="L69" s="97"/>
      <c r="M69" s="37"/>
      <c r="N69" s="38"/>
      <c r="O69" s="30"/>
      <c r="P69" s="37"/>
      <c r="Q69" s="39"/>
      <c r="R69" s="37"/>
      <c r="S69" s="95"/>
      <c r="T69" s="40"/>
      <c r="U69" s="95"/>
      <c r="V69" s="97"/>
      <c r="W69" s="40"/>
      <c r="X69" s="38"/>
      <c r="Y69" s="40"/>
      <c r="Z69" s="40"/>
      <c r="AA69" s="41"/>
      <c r="AB69" s="40"/>
      <c r="AC69" s="95"/>
      <c r="AD69" s="40"/>
      <c r="AE69" s="95"/>
      <c r="AF69" s="97"/>
      <c r="AG69" s="40"/>
      <c r="AH69" s="38"/>
      <c r="AI69" s="40"/>
      <c r="AJ69" s="40"/>
      <c r="AK69" s="41"/>
      <c r="AL69" s="40"/>
      <c r="AM69" s="95"/>
      <c r="AN69" s="40"/>
      <c r="AO69" s="95"/>
      <c r="AP69" s="98"/>
      <c r="AQ69" s="68"/>
      <c r="AR69" s="68"/>
      <c r="AS69" s="17"/>
      <c r="AT69" s="17"/>
      <c r="AU69" s="17"/>
      <c r="AV69" s="17"/>
      <c r="AW69" s="17"/>
      <c r="AX69" s="17"/>
      <c r="AY69" s="17"/>
      <c r="AZ69" s="18" t="s">
        <v>132</v>
      </c>
      <c r="BA69" s="84" t="s">
        <v>114</v>
      </c>
      <c r="BB69" s="76" t="str">
        <f t="shared" si="35"/>
        <v>IP6 OP6 DMV610% Co-Pay</v>
      </c>
      <c r="BC69" s="77">
        <v>0.12</v>
      </c>
      <c r="BD69" s="18"/>
      <c r="BE69" s="18"/>
      <c r="BF69" s="18">
        <v>88</v>
      </c>
      <c r="BG69" s="18"/>
      <c r="BH69" s="18"/>
      <c r="BI69" s="18"/>
      <c r="BJ69" s="18"/>
      <c r="BK69" s="18"/>
      <c r="BL69" s="18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1:78" outlineLevel="1">
      <c r="A70" s="13"/>
      <c r="B70" s="196"/>
      <c r="C70" s="179"/>
      <c r="D70" s="35"/>
      <c r="E70" s="35"/>
      <c r="F70" s="35"/>
      <c r="G70" s="30"/>
      <c r="H70" s="176"/>
      <c r="I70" s="177"/>
      <c r="J70" s="36"/>
      <c r="K70" s="178"/>
      <c r="L70" s="97"/>
      <c r="M70" s="37"/>
      <c r="N70" s="38"/>
      <c r="O70" s="30"/>
      <c r="P70" s="37"/>
      <c r="Q70" s="39"/>
      <c r="R70" s="37"/>
      <c r="S70" s="95"/>
      <c r="T70" s="40"/>
      <c r="U70" s="95"/>
      <c r="V70" s="97"/>
      <c r="W70" s="40"/>
      <c r="X70" s="38"/>
      <c r="Y70" s="40"/>
      <c r="Z70" s="40"/>
      <c r="AA70" s="41"/>
      <c r="AB70" s="40"/>
      <c r="AC70" s="95"/>
      <c r="AD70" s="40"/>
      <c r="AE70" s="95"/>
      <c r="AF70" s="97"/>
      <c r="AG70" s="40"/>
      <c r="AH70" s="38"/>
      <c r="AI70" s="40"/>
      <c r="AJ70" s="40"/>
      <c r="AK70" s="41"/>
      <c r="AL70" s="40"/>
      <c r="AM70" s="95"/>
      <c r="AN70" s="40"/>
      <c r="AO70" s="95"/>
      <c r="AP70" s="98"/>
      <c r="AQ70" s="68"/>
      <c r="AR70" s="68"/>
      <c r="AS70" s="17"/>
      <c r="AT70" s="17"/>
      <c r="AU70" s="17"/>
      <c r="AV70" s="17"/>
      <c r="AW70" s="17"/>
      <c r="AX70" s="17"/>
      <c r="AY70" s="17"/>
      <c r="AZ70" s="18" t="s">
        <v>134</v>
      </c>
      <c r="BA70" s="84" t="s">
        <v>114</v>
      </c>
      <c r="BB70" s="76" t="str">
        <f t="shared" si="35"/>
        <v>IP7 OP7 DMV710% Co-Pay</v>
      </c>
      <c r="BC70" s="77">
        <v>0.12</v>
      </c>
      <c r="BD70" s="18"/>
      <c r="BE70" s="18"/>
      <c r="BF70" s="18">
        <v>88</v>
      </c>
      <c r="BG70" s="18"/>
      <c r="BH70" s="18"/>
      <c r="BI70" s="18"/>
      <c r="BJ70" s="18"/>
      <c r="BK70" s="18"/>
      <c r="BL70" s="18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1:78" outlineLevel="1">
      <c r="A71" s="13"/>
      <c r="B71" s="196"/>
      <c r="C71" s="179"/>
      <c r="D71" s="35"/>
      <c r="E71" s="35"/>
      <c r="F71" s="35"/>
      <c r="G71" s="30"/>
      <c r="H71" s="176"/>
      <c r="I71" s="177"/>
      <c r="J71" s="36"/>
      <c r="K71" s="178"/>
      <c r="L71" s="97"/>
      <c r="M71" s="37"/>
      <c r="N71" s="38"/>
      <c r="O71" s="30"/>
      <c r="P71" s="37"/>
      <c r="Q71" s="39"/>
      <c r="R71" s="37"/>
      <c r="S71" s="95"/>
      <c r="T71" s="40"/>
      <c r="U71" s="95"/>
      <c r="V71" s="97"/>
      <c r="W71" s="40"/>
      <c r="X71" s="38"/>
      <c r="Y71" s="40"/>
      <c r="Z71" s="40"/>
      <c r="AA71" s="41"/>
      <c r="AB71" s="40"/>
      <c r="AC71" s="95"/>
      <c r="AD71" s="40"/>
      <c r="AE71" s="95"/>
      <c r="AF71" s="97"/>
      <c r="AG71" s="40"/>
      <c r="AH71" s="38"/>
      <c r="AI71" s="40"/>
      <c r="AJ71" s="40"/>
      <c r="AK71" s="41"/>
      <c r="AL71" s="40"/>
      <c r="AM71" s="95"/>
      <c r="AN71" s="40"/>
      <c r="AO71" s="95"/>
      <c r="AP71" s="98"/>
      <c r="AQ71" s="68"/>
      <c r="AR71" s="68"/>
      <c r="AS71" s="17"/>
      <c r="AT71" s="17"/>
      <c r="AU71" s="17"/>
      <c r="AV71" s="17"/>
      <c r="AW71" s="17"/>
      <c r="AX71" s="17"/>
      <c r="AY71" s="17"/>
      <c r="AZ71" s="18" t="s">
        <v>136</v>
      </c>
      <c r="BA71" s="84" t="s">
        <v>114</v>
      </c>
      <c r="BB71" s="76" t="str">
        <f t="shared" si="35"/>
        <v>IP8 OP8 DMV810% Co-Pay</v>
      </c>
      <c r="BC71" s="77">
        <v>0.12</v>
      </c>
      <c r="BD71" s="18"/>
      <c r="BE71" s="18"/>
      <c r="BF71" s="18">
        <v>88</v>
      </c>
      <c r="BG71" s="18"/>
      <c r="BH71" s="18"/>
      <c r="BI71" s="18"/>
      <c r="BJ71" s="18"/>
      <c r="BK71" s="18"/>
      <c r="BL71" s="18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1:78" outlineLevel="1">
      <c r="A72" s="13"/>
      <c r="B72" s="196"/>
      <c r="C72" s="179"/>
      <c r="D72" s="35"/>
      <c r="E72" s="35"/>
      <c r="F72" s="35"/>
      <c r="G72" s="30"/>
      <c r="H72" s="176"/>
      <c r="I72" s="177"/>
      <c r="J72" s="36"/>
      <c r="K72" s="178"/>
      <c r="L72" s="97"/>
      <c r="M72" s="37"/>
      <c r="N72" s="38"/>
      <c r="O72" s="30"/>
      <c r="P72" s="37"/>
      <c r="Q72" s="39"/>
      <c r="R72" s="37"/>
      <c r="S72" s="95"/>
      <c r="T72" s="40"/>
      <c r="U72" s="95"/>
      <c r="V72" s="97"/>
      <c r="W72" s="40"/>
      <c r="X72" s="38"/>
      <c r="Y72" s="40"/>
      <c r="Z72" s="40"/>
      <c r="AA72" s="41"/>
      <c r="AB72" s="40"/>
      <c r="AC72" s="95"/>
      <c r="AD72" s="40"/>
      <c r="AE72" s="95"/>
      <c r="AF72" s="97"/>
      <c r="AG72" s="40"/>
      <c r="AH72" s="38"/>
      <c r="AI72" s="40"/>
      <c r="AJ72" s="40"/>
      <c r="AK72" s="41"/>
      <c r="AL72" s="40"/>
      <c r="AM72" s="95"/>
      <c r="AN72" s="40"/>
      <c r="AO72" s="95"/>
      <c r="AP72" s="98"/>
      <c r="AQ72" s="68"/>
      <c r="AR72" s="68"/>
      <c r="AS72" s="17"/>
      <c r="AT72" s="17"/>
      <c r="AU72" s="17"/>
      <c r="AV72" s="17"/>
      <c r="AW72" s="17"/>
      <c r="AX72" s="17"/>
      <c r="AY72" s="17"/>
      <c r="AZ72" s="18" t="s">
        <v>163</v>
      </c>
      <c r="BA72" s="84" t="s">
        <v>114</v>
      </c>
      <c r="BB72" s="76" t="str">
        <f t="shared" si="35"/>
        <v>IP6 OP6 M610% Co-Pay</v>
      </c>
      <c r="BC72" s="77">
        <v>0.12</v>
      </c>
      <c r="BD72" s="18"/>
      <c r="BE72" s="18"/>
      <c r="BF72" s="18">
        <v>88</v>
      </c>
      <c r="BG72" s="18"/>
      <c r="BH72" s="18"/>
      <c r="BI72" s="18"/>
      <c r="BJ72" s="18"/>
      <c r="BK72" s="18"/>
      <c r="BL72" s="18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1:78" outlineLevel="1">
      <c r="A73" s="13"/>
      <c r="B73" s="196"/>
      <c r="C73" s="179"/>
      <c r="D73" s="35"/>
      <c r="E73" s="35"/>
      <c r="F73" s="35"/>
      <c r="G73" s="30"/>
      <c r="H73" s="176"/>
      <c r="I73" s="177"/>
      <c r="J73" s="36"/>
      <c r="K73" s="178"/>
      <c r="L73" s="97"/>
      <c r="M73" s="37"/>
      <c r="N73" s="38"/>
      <c r="O73" s="30"/>
      <c r="P73" s="37"/>
      <c r="Q73" s="39"/>
      <c r="R73" s="37"/>
      <c r="S73" s="95"/>
      <c r="T73" s="40"/>
      <c r="U73" s="95"/>
      <c r="V73" s="97"/>
      <c r="W73" s="40"/>
      <c r="X73" s="38"/>
      <c r="Y73" s="40"/>
      <c r="Z73" s="40"/>
      <c r="AA73" s="41"/>
      <c r="AB73" s="40"/>
      <c r="AC73" s="95"/>
      <c r="AD73" s="40"/>
      <c r="AE73" s="95"/>
      <c r="AF73" s="97"/>
      <c r="AG73" s="40"/>
      <c r="AH73" s="38"/>
      <c r="AI73" s="40"/>
      <c r="AJ73" s="40"/>
      <c r="AK73" s="41"/>
      <c r="AL73" s="40"/>
      <c r="AM73" s="95"/>
      <c r="AN73" s="40"/>
      <c r="AO73" s="95"/>
      <c r="AP73" s="98"/>
      <c r="AQ73" s="68"/>
      <c r="AR73" s="68"/>
      <c r="AS73" s="17"/>
      <c r="AT73" s="17"/>
      <c r="AU73" s="17"/>
      <c r="AV73" s="17"/>
      <c r="AW73" s="17"/>
      <c r="AX73" s="17"/>
      <c r="AY73" s="17"/>
      <c r="AZ73" s="18" t="s">
        <v>164</v>
      </c>
      <c r="BA73" s="84" t="s">
        <v>114</v>
      </c>
      <c r="BB73" s="76" t="str">
        <f t="shared" si="35"/>
        <v>IP7 OP7 M710% Co-Pay</v>
      </c>
      <c r="BC73" s="77">
        <v>0.12</v>
      </c>
      <c r="BD73" s="18"/>
      <c r="BE73" s="18"/>
      <c r="BF73" s="18">
        <v>88</v>
      </c>
      <c r="BG73" s="18"/>
      <c r="BH73" s="18"/>
      <c r="BI73" s="18"/>
      <c r="BJ73" s="18"/>
      <c r="BK73" s="18"/>
      <c r="BL73" s="18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1:78" outlineLevel="1">
      <c r="A74" s="13"/>
      <c r="B74" s="196"/>
      <c r="C74" s="179"/>
      <c r="D74" s="35"/>
      <c r="E74" s="35"/>
      <c r="F74" s="35"/>
      <c r="G74" s="30"/>
      <c r="H74" s="176"/>
      <c r="I74" s="177"/>
      <c r="J74" s="36"/>
      <c r="K74" s="178"/>
      <c r="L74" s="97"/>
      <c r="M74" s="37"/>
      <c r="N74" s="38"/>
      <c r="O74" s="30"/>
      <c r="P74" s="37"/>
      <c r="Q74" s="39"/>
      <c r="R74" s="37"/>
      <c r="S74" s="95"/>
      <c r="T74" s="40"/>
      <c r="U74" s="95"/>
      <c r="V74" s="97"/>
      <c r="W74" s="40"/>
      <c r="X74" s="38"/>
      <c r="Y74" s="40"/>
      <c r="Z74" s="40"/>
      <c r="AA74" s="41"/>
      <c r="AB74" s="40"/>
      <c r="AC74" s="95"/>
      <c r="AD74" s="40"/>
      <c r="AE74" s="95"/>
      <c r="AF74" s="97"/>
      <c r="AG74" s="40"/>
      <c r="AH74" s="38"/>
      <c r="AI74" s="40"/>
      <c r="AJ74" s="40"/>
      <c r="AK74" s="41"/>
      <c r="AL74" s="40"/>
      <c r="AM74" s="95"/>
      <c r="AN74" s="40"/>
      <c r="AO74" s="95"/>
      <c r="AP74" s="98"/>
      <c r="AQ74" s="68"/>
      <c r="AR74" s="68"/>
      <c r="AS74" s="17"/>
      <c r="AT74" s="17"/>
      <c r="AU74" s="17"/>
      <c r="AV74" s="17"/>
      <c r="AW74" s="17"/>
      <c r="AX74" s="17"/>
      <c r="AY74" s="17"/>
      <c r="AZ74" s="18" t="s">
        <v>170</v>
      </c>
      <c r="BA74" s="84" t="s">
        <v>114</v>
      </c>
      <c r="BB74" s="76" t="str">
        <f t="shared" si="35"/>
        <v>IP8 OP8 M810% Co-Pay</v>
      </c>
      <c r="BC74" s="77">
        <v>0.12</v>
      </c>
      <c r="BD74" s="18"/>
      <c r="BE74" s="18"/>
      <c r="BF74" s="18">
        <v>88</v>
      </c>
      <c r="BG74" s="18"/>
      <c r="BH74" s="18"/>
      <c r="BI74" s="18"/>
      <c r="BJ74" s="18"/>
      <c r="BK74" s="18"/>
      <c r="BL74" s="18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1:78" outlineLevel="1">
      <c r="A75" s="13"/>
      <c r="B75" s="196"/>
      <c r="C75" s="179"/>
      <c r="D75" s="35"/>
      <c r="E75" s="35"/>
      <c r="F75" s="35"/>
      <c r="G75" s="30"/>
      <c r="H75" s="176"/>
      <c r="I75" s="177"/>
      <c r="J75" s="36"/>
      <c r="K75" s="178"/>
      <c r="L75" s="97"/>
      <c r="M75" s="37"/>
      <c r="N75" s="38"/>
      <c r="O75" s="30"/>
      <c r="P75" s="37"/>
      <c r="Q75" s="39"/>
      <c r="R75" s="37"/>
      <c r="S75" s="95"/>
      <c r="T75" s="40"/>
      <c r="U75" s="95"/>
      <c r="V75" s="97"/>
      <c r="W75" s="40"/>
      <c r="X75" s="38"/>
      <c r="Y75" s="40"/>
      <c r="Z75" s="40"/>
      <c r="AA75" s="41"/>
      <c r="AB75" s="40"/>
      <c r="AC75" s="95"/>
      <c r="AD75" s="40"/>
      <c r="AE75" s="95"/>
      <c r="AF75" s="97"/>
      <c r="AG75" s="40"/>
      <c r="AH75" s="38"/>
      <c r="AI75" s="40"/>
      <c r="AJ75" s="40"/>
      <c r="AK75" s="41"/>
      <c r="AL75" s="40"/>
      <c r="AM75" s="95"/>
      <c r="AN75" s="40"/>
      <c r="AO75" s="95"/>
      <c r="AP75" s="98"/>
      <c r="AQ75" s="68"/>
      <c r="AR75" s="68"/>
      <c r="AS75" s="17"/>
      <c r="AT75" s="17"/>
      <c r="AU75" s="17"/>
      <c r="AV75" s="17"/>
      <c r="AW75" s="17"/>
      <c r="AX75" s="17"/>
      <c r="AY75" s="17"/>
      <c r="AZ75" s="18" t="s">
        <v>36</v>
      </c>
      <c r="BA75" s="84" t="s">
        <v>115</v>
      </c>
      <c r="BB75" s="76" t="str">
        <f t="shared" si="35"/>
        <v>IP6 OP620% Co-Pay</v>
      </c>
      <c r="BC75" s="77">
        <v>0.25</v>
      </c>
      <c r="BD75" s="18"/>
      <c r="BE75" s="18"/>
      <c r="BF75" s="18">
        <v>87</v>
      </c>
      <c r="BG75" s="18"/>
      <c r="BH75" s="18"/>
      <c r="BI75" s="18"/>
      <c r="BJ75" s="18"/>
      <c r="BK75" s="18"/>
      <c r="BL75" s="18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outlineLevel="1">
      <c r="A76" s="13"/>
      <c r="B76" s="196"/>
      <c r="C76" s="179"/>
      <c r="D76" s="35"/>
      <c r="E76" s="35"/>
      <c r="F76" s="35"/>
      <c r="G76" s="30"/>
      <c r="H76" s="176"/>
      <c r="I76" s="177"/>
      <c r="J76" s="36"/>
      <c r="K76" s="178"/>
      <c r="L76" s="97"/>
      <c r="M76" s="37"/>
      <c r="N76" s="38"/>
      <c r="O76" s="30"/>
      <c r="P76" s="37"/>
      <c r="Q76" s="39"/>
      <c r="R76" s="37"/>
      <c r="S76" s="95"/>
      <c r="T76" s="40"/>
      <c r="U76" s="95"/>
      <c r="V76" s="97"/>
      <c r="W76" s="40"/>
      <c r="X76" s="38"/>
      <c r="Y76" s="40"/>
      <c r="Z76" s="40"/>
      <c r="AA76" s="41"/>
      <c r="AB76" s="40"/>
      <c r="AC76" s="95"/>
      <c r="AD76" s="40"/>
      <c r="AE76" s="95"/>
      <c r="AF76" s="97"/>
      <c r="AG76" s="40"/>
      <c r="AH76" s="38"/>
      <c r="AI76" s="40"/>
      <c r="AJ76" s="40"/>
      <c r="AK76" s="41"/>
      <c r="AL76" s="40"/>
      <c r="AM76" s="95"/>
      <c r="AN76" s="40"/>
      <c r="AO76" s="95"/>
      <c r="AP76" s="98"/>
      <c r="AQ76" s="68"/>
      <c r="AR76" s="68"/>
      <c r="AS76" s="17"/>
      <c r="AT76" s="17"/>
      <c r="AU76" s="17"/>
      <c r="AV76" s="17"/>
      <c r="AW76" s="17"/>
      <c r="AX76" s="17"/>
      <c r="AY76" s="17"/>
      <c r="AZ76" s="18" t="s">
        <v>122</v>
      </c>
      <c r="BA76" s="84" t="s">
        <v>115</v>
      </c>
      <c r="BB76" s="76" t="str">
        <f t="shared" si="35"/>
        <v>IP7 OP720% Co-Pay</v>
      </c>
      <c r="BC76" s="77">
        <v>0.25</v>
      </c>
      <c r="BD76" s="18"/>
      <c r="BE76" s="18"/>
      <c r="BF76" s="18">
        <v>87</v>
      </c>
      <c r="BG76" s="18"/>
      <c r="BH76" s="18"/>
      <c r="BI76" s="18"/>
      <c r="BJ76" s="18"/>
      <c r="BK76" s="18"/>
      <c r="BL76" s="18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outlineLevel="1">
      <c r="A77" s="13"/>
      <c r="B77" s="196"/>
      <c r="C77" s="179"/>
      <c r="D77" s="35"/>
      <c r="E77" s="35"/>
      <c r="F77" s="35"/>
      <c r="G77" s="30"/>
      <c r="H77" s="176"/>
      <c r="I77" s="177"/>
      <c r="J77" s="36"/>
      <c r="K77" s="178"/>
      <c r="L77" s="97"/>
      <c r="M77" s="37"/>
      <c r="N77" s="38"/>
      <c r="O77" s="30"/>
      <c r="P77" s="37"/>
      <c r="Q77" s="39"/>
      <c r="R77" s="37"/>
      <c r="S77" s="95"/>
      <c r="T77" s="40"/>
      <c r="U77" s="95"/>
      <c r="V77" s="97"/>
      <c r="W77" s="40"/>
      <c r="X77" s="38"/>
      <c r="Y77" s="40"/>
      <c r="Z77" s="40"/>
      <c r="AA77" s="41"/>
      <c r="AB77" s="40"/>
      <c r="AC77" s="95"/>
      <c r="AD77" s="40"/>
      <c r="AE77" s="95"/>
      <c r="AF77" s="97"/>
      <c r="AG77" s="40"/>
      <c r="AH77" s="38"/>
      <c r="AI77" s="40"/>
      <c r="AJ77" s="40"/>
      <c r="AK77" s="41"/>
      <c r="AL77" s="40"/>
      <c r="AM77" s="95"/>
      <c r="AN77" s="40"/>
      <c r="AO77" s="95"/>
      <c r="AP77" s="98"/>
      <c r="AQ77" s="68"/>
      <c r="AR77" s="68"/>
      <c r="AS77" s="17"/>
      <c r="AT77" s="17"/>
      <c r="AU77" s="17"/>
      <c r="AV77" s="17"/>
      <c r="AW77" s="17"/>
      <c r="AX77" s="17"/>
      <c r="AY77" s="17"/>
      <c r="AZ77" s="18" t="s">
        <v>126</v>
      </c>
      <c r="BA77" s="84" t="s">
        <v>115</v>
      </c>
      <c r="BB77" s="76" t="str">
        <f t="shared" si="35"/>
        <v>IP8 OP820% Co-Pay</v>
      </c>
      <c r="BC77" s="77">
        <v>0.25</v>
      </c>
      <c r="BD77" s="18"/>
      <c r="BE77" s="18"/>
      <c r="BF77" s="18">
        <v>87</v>
      </c>
      <c r="BG77" s="18"/>
      <c r="BH77" s="18"/>
      <c r="BI77" s="18"/>
      <c r="BJ77" s="18"/>
      <c r="BK77" s="18"/>
      <c r="BL77" s="18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1:78" outlineLevel="1">
      <c r="A78" s="13"/>
      <c r="B78" s="196"/>
      <c r="C78" s="179"/>
      <c r="D78" s="35"/>
      <c r="E78" s="35"/>
      <c r="F78" s="35"/>
      <c r="G78" s="30"/>
      <c r="H78" s="176"/>
      <c r="I78" s="177"/>
      <c r="J78" s="36"/>
      <c r="K78" s="178"/>
      <c r="L78" s="97"/>
      <c r="M78" s="37"/>
      <c r="N78" s="38"/>
      <c r="O78" s="30"/>
      <c r="P78" s="37"/>
      <c r="Q78" s="39"/>
      <c r="R78" s="37"/>
      <c r="S78" s="95"/>
      <c r="T78" s="40"/>
      <c r="U78" s="95"/>
      <c r="V78" s="97"/>
      <c r="W78" s="40"/>
      <c r="X78" s="38"/>
      <c r="Y78" s="40"/>
      <c r="Z78" s="40"/>
      <c r="AA78" s="41"/>
      <c r="AB78" s="40"/>
      <c r="AC78" s="95"/>
      <c r="AD78" s="40"/>
      <c r="AE78" s="95"/>
      <c r="AF78" s="97"/>
      <c r="AG78" s="40"/>
      <c r="AH78" s="38"/>
      <c r="AI78" s="40"/>
      <c r="AJ78" s="40"/>
      <c r="AK78" s="41"/>
      <c r="AL78" s="40"/>
      <c r="AM78" s="95"/>
      <c r="AN78" s="40"/>
      <c r="AO78" s="95"/>
      <c r="AP78" s="98"/>
      <c r="AQ78" s="68"/>
      <c r="AR78" s="68"/>
      <c r="AS78" s="17"/>
      <c r="AT78" s="17"/>
      <c r="AU78" s="17"/>
      <c r="AV78" s="17"/>
      <c r="AW78" s="17"/>
      <c r="AX78" s="17"/>
      <c r="AY78" s="17"/>
      <c r="AZ78" s="18" t="s">
        <v>37</v>
      </c>
      <c r="BA78" s="84" t="s">
        <v>115</v>
      </c>
      <c r="BB78" s="76" t="str">
        <f t="shared" si="35"/>
        <v>IP6 OP6 DV620% Co-Pay</v>
      </c>
      <c r="BC78" s="77">
        <v>0.25</v>
      </c>
      <c r="BD78" s="18"/>
      <c r="BE78" s="18"/>
      <c r="BF78" s="18">
        <v>88</v>
      </c>
      <c r="BG78" s="18"/>
      <c r="BH78" s="18"/>
      <c r="BI78" s="18"/>
      <c r="BJ78" s="18"/>
      <c r="BK78" s="18"/>
      <c r="BL78" s="18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1:78" outlineLevel="1">
      <c r="A79" s="13"/>
      <c r="B79" s="196"/>
      <c r="C79" s="179"/>
      <c r="D79" s="35"/>
      <c r="E79" s="35"/>
      <c r="F79" s="35"/>
      <c r="G79" s="30"/>
      <c r="H79" s="176"/>
      <c r="I79" s="177"/>
      <c r="J79" s="36"/>
      <c r="K79" s="178"/>
      <c r="L79" s="97"/>
      <c r="M79" s="37"/>
      <c r="N79" s="38"/>
      <c r="O79" s="30"/>
      <c r="P79" s="37"/>
      <c r="Q79" s="39"/>
      <c r="R79" s="37"/>
      <c r="S79" s="95"/>
      <c r="T79" s="40"/>
      <c r="U79" s="95"/>
      <c r="V79" s="97"/>
      <c r="W79" s="40"/>
      <c r="X79" s="38"/>
      <c r="Y79" s="40"/>
      <c r="Z79" s="40"/>
      <c r="AA79" s="41"/>
      <c r="AB79" s="40"/>
      <c r="AC79" s="95"/>
      <c r="AD79" s="40"/>
      <c r="AE79" s="95"/>
      <c r="AF79" s="97"/>
      <c r="AG79" s="40"/>
      <c r="AH79" s="38"/>
      <c r="AI79" s="40"/>
      <c r="AJ79" s="40"/>
      <c r="AK79" s="41"/>
      <c r="AL79" s="40"/>
      <c r="AM79" s="95"/>
      <c r="AN79" s="40"/>
      <c r="AO79" s="95"/>
      <c r="AP79" s="98"/>
      <c r="AQ79" s="68"/>
      <c r="AR79" s="68"/>
      <c r="AS79" s="17"/>
      <c r="AT79" s="17"/>
      <c r="AU79" s="17"/>
      <c r="AV79" s="17"/>
      <c r="AW79" s="17"/>
      <c r="AX79" s="17"/>
      <c r="AY79" s="17"/>
      <c r="AZ79" s="18" t="s">
        <v>38</v>
      </c>
      <c r="BA79" s="84" t="s">
        <v>115</v>
      </c>
      <c r="BB79" s="76" t="str">
        <f t="shared" si="35"/>
        <v>IP7 OP7 DV720% Co-Pay</v>
      </c>
      <c r="BC79" s="77">
        <v>0.25</v>
      </c>
      <c r="BD79" s="18"/>
      <c r="BE79" s="18"/>
      <c r="BF79" s="18">
        <v>88</v>
      </c>
      <c r="BG79" s="18"/>
      <c r="BH79" s="18"/>
      <c r="BI79" s="18"/>
      <c r="BJ79" s="18"/>
      <c r="BK79" s="18"/>
      <c r="BL79" s="18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1:78" outlineLevel="1">
      <c r="A80" s="13"/>
      <c r="B80" s="196"/>
      <c r="C80" s="179"/>
      <c r="D80" s="35"/>
      <c r="E80" s="35"/>
      <c r="F80" s="35"/>
      <c r="G80" s="30"/>
      <c r="H80" s="176"/>
      <c r="I80" s="177"/>
      <c r="J80" s="36"/>
      <c r="K80" s="178"/>
      <c r="L80" s="97"/>
      <c r="M80" s="37"/>
      <c r="N80" s="38"/>
      <c r="O80" s="30"/>
      <c r="P80" s="37"/>
      <c r="Q80" s="39"/>
      <c r="R80" s="37"/>
      <c r="S80" s="95"/>
      <c r="T80" s="40"/>
      <c r="U80" s="95"/>
      <c r="V80" s="97"/>
      <c r="W80" s="40"/>
      <c r="X80" s="38"/>
      <c r="Y80" s="40"/>
      <c r="Z80" s="40"/>
      <c r="AA80" s="41"/>
      <c r="AB80" s="40"/>
      <c r="AC80" s="95"/>
      <c r="AD80" s="40"/>
      <c r="AE80" s="95"/>
      <c r="AF80" s="97"/>
      <c r="AG80" s="40"/>
      <c r="AH80" s="38"/>
      <c r="AI80" s="40"/>
      <c r="AJ80" s="40"/>
      <c r="AK80" s="41"/>
      <c r="AL80" s="40"/>
      <c r="AM80" s="95"/>
      <c r="AN80" s="40"/>
      <c r="AO80" s="95"/>
      <c r="AP80" s="98"/>
      <c r="AQ80" s="68"/>
      <c r="AR80" s="68"/>
      <c r="AS80" s="17"/>
      <c r="AT80" s="17"/>
      <c r="AU80" s="17"/>
      <c r="AV80" s="17"/>
      <c r="AW80" s="17"/>
      <c r="AX80" s="17"/>
      <c r="AY80" s="17"/>
      <c r="AZ80" s="18" t="s">
        <v>39</v>
      </c>
      <c r="BA80" s="84" t="s">
        <v>115</v>
      </c>
      <c r="BB80" s="76" t="str">
        <f t="shared" si="35"/>
        <v>IP8 OP8 DV820% Co-Pay</v>
      </c>
      <c r="BC80" s="77">
        <v>0.25</v>
      </c>
      <c r="BD80" s="18"/>
      <c r="BE80" s="18"/>
      <c r="BF80" s="18">
        <v>88</v>
      </c>
      <c r="BG80" s="18"/>
      <c r="BH80" s="18"/>
      <c r="BI80" s="18"/>
      <c r="BJ80" s="18"/>
      <c r="BK80" s="18"/>
      <c r="BL80" s="18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1:78" outlineLevel="1">
      <c r="A81" s="13"/>
      <c r="B81" s="196"/>
      <c r="C81" s="179"/>
      <c r="D81" s="35"/>
      <c r="E81" s="35"/>
      <c r="F81" s="35"/>
      <c r="G81" s="30"/>
      <c r="H81" s="176"/>
      <c r="I81" s="177"/>
      <c r="J81" s="36"/>
      <c r="K81" s="178"/>
      <c r="L81" s="97"/>
      <c r="M81" s="37"/>
      <c r="N81" s="38"/>
      <c r="O81" s="30"/>
      <c r="P81" s="37"/>
      <c r="Q81" s="39"/>
      <c r="R81" s="37"/>
      <c r="S81" s="95"/>
      <c r="T81" s="40"/>
      <c r="U81" s="95"/>
      <c r="V81" s="97"/>
      <c r="W81" s="40"/>
      <c r="X81" s="38"/>
      <c r="Y81" s="40"/>
      <c r="Z81" s="40"/>
      <c r="AA81" s="41"/>
      <c r="AB81" s="40"/>
      <c r="AC81" s="95"/>
      <c r="AD81" s="40"/>
      <c r="AE81" s="95"/>
      <c r="AF81" s="97"/>
      <c r="AG81" s="40"/>
      <c r="AH81" s="38"/>
      <c r="AI81" s="40"/>
      <c r="AJ81" s="40"/>
      <c r="AK81" s="41"/>
      <c r="AL81" s="40"/>
      <c r="AM81" s="95"/>
      <c r="AN81" s="40"/>
      <c r="AO81" s="95"/>
      <c r="AP81" s="98"/>
      <c r="AQ81" s="68"/>
      <c r="AR81" s="68"/>
      <c r="AS81" s="17"/>
      <c r="AT81" s="17"/>
      <c r="AU81" s="17"/>
      <c r="AV81" s="17"/>
      <c r="AW81" s="17"/>
      <c r="AX81" s="17"/>
      <c r="AY81" s="17"/>
      <c r="AZ81" s="18" t="s">
        <v>132</v>
      </c>
      <c r="BA81" s="84" t="s">
        <v>115</v>
      </c>
      <c r="BB81" s="76" t="str">
        <f t="shared" si="35"/>
        <v>IP6 OP6 DMV620% Co-Pay</v>
      </c>
      <c r="BC81" s="77">
        <v>0.25</v>
      </c>
      <c r="BD81" s="18"/>
      <c r="BE81" s="18"/>
      <c r="BF81" s="18">
        <v>88</v>
      </c>
      <c r="BG81" s="18"/>
      <c r="BH81" s="18"/>
      <c r="BI81" s="18"/>
      <c r="BJ81" s="18"/>
      <c r="BK81" s="18"/>
      <c r="BL81" s="18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1:78" outlineLevel="1">
      <c r="A82" s="13"/>
      <c r="B82" s="196"/>
      <c r="C82" s="179"/>
      <c r="D82" s="35"/>
      <c r="E82" s="35"/>
      <c r="F82" s="35"/>
      <c r="G82" s="30"/>
      <c r="H82" s="176"/>
      <c r="I82" s="177"/>
      <c r="J82" s="36"/>
      <c r="K82" s="178"/>
      <c r="L82" s="97"/>
      <c r="M82" s="37"/>
      <c r="N82" s="38"/>
      <c r="O82" s="30"/>
      <c r="P82" s="37"/>
      <c r="Q82" s="39"/>
      <c r="R82" s="37"/>
      <c r="S82" s="95"/>
      <c r="T82" s="40"/>
      <c r="U82" s="95"/>
      <c r="V82" s="97"/>
      <c r="W82" s="40"/>
      <c r="X82" s="38"/>
      <c r="Y82" s="40"/>
      <c r="Z82" s="40"/>
      <c r="AA82" s="41"/>
      <c r="AB82" s="40"/>
      <c r="AC82" s="95"/>
      <c r="AD82" s="40"/>
      <c r="AE82" s="95"/>
      <c r="AF82" s="97"/>
      <c r="AG82" s="40"/>
      <c r="AH82" s="38"/>
      <c r="AI82" s="40"/>
      <c r="AJ82" s="40"/>
      <c r="AK82" s="41"/>
      <c r="AL82" s="40"/>
      <c r="AM82" s="95"/>
      <c r="AN82" s="40"/>
      <c r="AO82" s="95"/>
      <c r="AP82" s="98"/>
      <c r="AQ82" s="68"/>
      <c r="AR82" s="68"/>
      <c r="AS82" s="17"/>
      <c r="AT82" s="17"/>
      <c r="AU82" s="17"/>
      <c r="AV82" s="17"/>
      <c r="AW82" s="17"/>
      <c r="AX82" s="17"/>
      <c r="AY82" s="17"/>
      <c r="AZ82" s="18" t="s">
        <v>134</v>
      </c>
      <c r="BA82" s="84" t="s">
        <v>115</v>
      </c>
      <c r="BB82" s="76" t="str">
        <f t="shared" si="35"/>
        <v>IP7 OP7 DMV720% Co-Pay</v>
      </c>
      <c r="BC82" s="77">
        <v>0.25</v>
      </c>
      <c r="BD82" s="18"/>
      <c r="BE82" s="18"/>
      <c r="BF82" s="18">
        <v>88</v>
      </c>
      <c r="BG82" s="18"/>
      <c r="BH82" s="18"/>
      <c r="BI82" s="18"/>
      <c r="BJ82" s="18"/>
      <c r="BK82" s="18"/>
      <c r="BL82" s="18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1:78" outlineLevel="1">
      <c r="A83" s="13"/>
      <c r="B83" s="196"/>
      <c r="C83" s="179"/>
      <c r="D83" s="35"/>
      <c r="E83" s="35"/>
      <c r="F83" s="35"/>
      <c r="G83" s="30"/>
      <c r="H83" s="176"/>
      <c r="I83" s="177"/>
      <c r="J83" s="36"/>
      <c r="K83" s="178"/>
      <c r="L83" s="97"/>
      <c r="M83" s="37"/>
      <c r="N83" s="38"/>
      <c r="O83" s="30"/>
      <c r="P83" s="37"/>
      <c r="Q83" s="39"/>
      <c r="R83" s="37"/>
      <c r="S83" s="95"/>
      <c r="T83" s="40"/>
      <c r="U83" s="95"/>
      <c r="V83" s="97"/>
      <c r="W83" s="40"/>
      <c r="X83" s="38"/>
      <c r="Y83" s="40"/>
      <c r="Z83" s="40"/>
      <c r="AA83" s="41"/>
      <c r="AB83" s="40"/>
      <c r="AC83" s="95"/>
      <c r="AD83" s="40"/>
      <c r="AE83" s="95"/>
      <c r="AF83" s="97"/>
      <c r="AG83" s="40"/>
      <c r="AH83" s="38"/>
      <c r="AI83" s="40"/>
      <c r="AJ83" s="40"/>
      <c r="AK83" s="41"/>
      <c r="AL83" s="40"/>
      <c r="AM83" s="95"/>
      <c r="AN83" s="40"/>
      <c r="AO83" s="95"/>
      <c r="AP83" s="98"/>
      <c r="AQ83" s="68"/>
      <c r="AR83" s="68"/>
      <c r="AS83" s="17"/>
      <c r="AT83" s="17"/>
      <c r="AU83" s="17"/>
      <c r="AV83" s="17"/>
      <c r="AW83" s="17"/>
      <c r="AX83" s="17"/>
      <c r="AY83" s="17"/>
      <c r="AZ83" s="18" t="s">
        <v>136</v>
      </c>
      <c r="BA83" s="84" t="s">
        <v>115</v>
      </c>
      <c r="BB83" s="76" t="str">
        <f t="shared" si="35"/>
        <v>IP8 OP8 DMV820% Co-Pay</v>
      </c>
      <c r="BC83" s="77">
        <v>0.25</v>
      </c>
      <c r="BD83" s="18"/>
      <c r="BE83" s="18"/>
      <c r="BF83" s="18">
        <v>88</v>
      </c>
      <c r="BG83" s="18"/>
      <c r="BH83" s="18"/>
      <c r="BI83" s="18"/>
      <c r="BJ83" s="18"/>
      <c r="BK83" s="18"/>
      <c r="BL83" s="18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1:78" outlineLevel="1">
      <c r="A84" s="13"/>
      <c r="B84" s="197"/>
      <c r="C84" s="198"/>
      <c r="D84" s="199"/>
      <c r="E84" s="199"/>
      <c r="F84" s="199"/>
      <c r="G84" s="200"/>
      <c r="H84" s="201"/>
      <c r="I84" s="202"/>
      <c r="J84" s="203"/>
      <c r="K84" s="204"/>
      <c r="L84" s="205"/>
      <c r="M84" s="206"/>
      <c r="N84" s="207"/>
      <c r="O84" s="200"/>
      <c r="P84" s="206"/>
      <c r="Q84" s="208"/>
      <c r="R84" s="206"/>
      <c r="S84" s="209"/>
      <c r="T84" s="210"/>
      <c r="U84" s="209"/>
      <c r="V84" s="205"/>
      <c r="W84" s="210"/>
      <c r="X84" s="207"/>
      <c r="Y84" s="210"/>
      <c r="Z84" s="210"/>
      <c r="AA84" s="211"/>
      <c r="AB84" s="210"/>
      <c r="AC84" s="209"/>
      <c r="AD84" s="210"/>
      <c r="AE84" s="209"/>
      <c r="AF84" s="205"/>
      <c r="AG84" s="210"/>
      <c r="AH84" s="207"/>
      <c r="AI84" s="210"/>
      <c r="AJ84" s="210"/>
      <c r="AK84" s="211"/>
      <c r="AL84" s="210"/>
      <c r="AM84" s="209"/>
      <c r="AN84" s="210"/>
      <c r="AO84" s="209"/>
      <c r="AP84" s="212"/>
      <c r="AQ84" s="68"/>
      <c r="AR84" s="68"/>
      <c r="AS84" s="17"/>
      <c r="AT84" s="17"/>
      <c r="AU84" s="17"/>
      <c r="AV84" s="17"/>
      <c r="AW84" s="17"/>
      <c r="AX84" s="17"/>
      <c r="AY84" s="17"/>
      <c r="AZ84" s="18" t="s">
        <v>163</v>
      </c>
      <c r="BA84" s="84" t="s">
        <v>115</v>
      </c>
      <c r="BB84" s="76" t="str">
        <f t="shared" si="35"/>
        <v>IP6 OP6 M620% Co-Pay</v>
      </c>
      <c r="BC84" s="77">
        <v>0.25</v>
      </c>
      <c r="BD84" s="18"/>
      <c r="BE84" s="18"/>
      <c r="BF84" s="18">
        <v>88</v>
      </c>
      <c r="BG84" s="18"/>
      <c r="BH84" s="18"/>
      <c r="BI84" s="18"/>
      <c r="BJ84" s="18"/>
      <c r="BK84" s="18"/>
      <c r="BL84" s="18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1:78">
      <c r="B85" s="517" t="s">
        <v>182</v>
      </c>
      <c r="C85" s="518"/>
      <c r="D85" s="518"/>
      <c r="E85" s="518"/>
      <c r="F85" s="518"/>
      <c r="G85" s="518"/>
      <c r="H85" s="518"/>
      <c r="I85" s="518"/>
      <c r="J85" s="261"/>
      <c r="K85" s="261" t="s">
        <v>183</v>
      </c>
      <c r="L85" s="262">
        <f>SUMIF(L16:L22,"&lt;&gt;#N/A")</f>
        <v>6403</v>
      </c>
      <c r="M85" s="263"/>
      <c r="N85" s="264"/>
      <c r="O85" s="264"/>
      <c r="P85" s="264"/>
      <c r="Q85" s="264"/>
      <c r="R85" s="264"/>
      <c r="S85" s="264"/>
      <c r="T85" s="265"/>
      <c r="U85" s="266"/>
      <c r="V85" s="262">
        <f>SUMIF(V16:V22,"&lt;&gt;#N/A")</f>
        <v>7031</v>
      </c>
      <c r="W85" s="267"/>
      <c r="X85" s="265"/>
      <c r="Y85" s="265"/>
      <c r="Z85" s="265"/>
      <c r="AA85" s="265"/>
      <c r="AB85" s="265"/>
      <c r="AC85" s="265"/>
      <c r="AD85" s="265"/>
      <c r="AE85" s="266"/>
      <c r="AF85" s="262">
        <f>SUMIF(AF16:AF22,"&lt;&gt;#N/A")</f>
        <v>9545</v>
      </c>
      <c r="AG85" s="267"/>
      <c r="AH85" s="266"/>
      <c r="AI85" s="265"/>
      <c r="AJ85" s="265"/>
      <c r="AK85" s="265"/>
      <c r="AL85" s="265"/>
      <c r="AM85" s="265"/>
      <c r="AN85" s="265"/>
      <c r="AO85" s="266"/>
      <c r="AP85" s="253">
        <f>SUMIF(AP16:AP22,"&lt;&gt;#N/A")</f>
        <v>9721</v>
      </c>
      <c r="AS85" s="73"/>
      <c r="AZ85" s="18" t="s">
        <v>164</v>
      </c>
      <c r="BA85" s="84" t="s">
        <v>115</v>
      </c>
      <c r="BB85" s="76" t="str">
        <f t="shared" si="35"/>
        <v>IP7 OP7 M720% Co-Pay</v>
      </c>
      <c r="BC85" s="77">
        <v>0.25</v>
      </c>
      <c r="BD85" s="73"/>
      <c r="BE85" s="73"/>
      <c r="BF85" s="18">
        <v>88</v>
      </c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</row>
    <row r="86" spans="1:78">
      <c r="B86" s="485" t="s">
        <v>184</v>
      </c>
      <c r="C86" s="486"/>
      <c r="D86" s="258"/>
      <c r="E86" s="258"/>
      <c r="F86" s="258"/>
      <c r="G86" s="258"/>
      <c r="H86" s="258"/>
      <c r="I86" s="258"/>
      <c r="J86" s="46"/>
      <c r="K86" s="46"/>
      <c r="L86" s="164"/>
      <c r="M86" s="47"/>
      <c r="N86" s="223"/>
      <c r="O86" s="223"/>
      <c r="P86" s="223"/>
      <c r="Q86" s="223"/>
      <c r="R86" s="223"/>
      <c r="S86" s="223"/>
      <c r="T86" s="224"/>
      <c r="U86" s="258"/>
      <c r="V86" s="164"/>
      <c r="W86" s="48"/>
      <c r="X86" s="224"/>
      <c r="Y86" s="224"/>
      <c r="Z86" s="224"/>
      <c r="AA86" s="224"/>
      <c r="AB86" s="224"/>
      <c r="AC86" s="224"/>
      <c r="AD86" s="224"/>
      <c r="AE86" s="258"/>
      <c r="AF86" s="164"/>
      <c r="AG86" s="48"/>
      <c r="AH86" s="258"/>
      <c r="AI86" s="224"/>
      <c r="AJ86" s="224"/>
      <c r="AK86" s="224"/>
      <c r="AL86" s="224"/>
      <c r="AM86" s="224"/>
      <c r="AN86" s="224"/>
      <c r="AO86" s="258"/>
      <c r="AP86" s="238"/>
      <c r="AS86" s="73"/>
      <c r="AZ86" s="18" t="s">
        <v>170</v>
      </c>
      <c r="BA86" s="84" t="s">
        <v>115</v>
      </c>
      <c r="BB86" s="76" t="str">
        <f t="shared" si="35"/>
        <v>IP8 OP8 M820% Co-Pay</v>
      </c>
      <c r="BC86" s="77">
        <v>0.25</v>
      </c>
      <c r="BD86" s="73"/>
      <c r="BE86" s="73"/>
      <c r="BF86" s="18">
        <v>88</v>
      </c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</row>
    <row r="87" spans="1:78">
      <c r="B87" s="485" t="s">
        <v>185</v>
      </c>
      <c r="C87" s="486"/>
      <c r="D87" s="258"/>
      <c r="E87" s="258"/>
      <c r="F87" s="258"/>
      <c r="G87" s="258"/>
      <c r="H87" s="258"/>
      <c r="I87" s="258"/>
      <c r="J87" s="46"/>
      <c r="K87" s="46"/>
      <c r="L87" s="164"/>
      <c r="M87" s="47"/>
      <c r="N87" s="223"/>
      <c r="O87" s="223"/>
      <c r="P87" s="223"/>
      <c r="Q87" s="223"/>
      <c r="R87" s="223"/>
      <c r="S87" s="223"/>
      <c r="T87" s="224"/>
      <c r="U87" s="258"/>
      <c r="V87" s="164"/>
      <c r="W87" s="48"/>
      <c r="X87" s="224"/>
      <c r="Y87" s="224"/>
      <c r="Z87" s="224"/>
      <c r="AA87" s="224"/>
      <c r="AB87" s="224"/>
      <c r="AC87" s="224"/>
      <c r="AD87" s="224"/>
      <c r="AE87" s="258"/>
      <c r="AF87" s="164"/>
      <c r="AG87" s="48"/>
      <c r="AH87" s="258"/>
      <c r="AI87" s="224"/>
      <c r="AJ87" s="224"/>
      <c r="AK87" s="224"/>
      <c r="AL87" s="224"/>
      <c r="AM87" s="224"/>
      <c r="AN87" s="224"/>
      <c r="AO87" s="258"/>
      <c r="AP87" s="238"/>
      <c r="AS87" s="73"/>
      <c r="AZ87" s="18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</row>
    <row r="88" spans="1:78">
      <c r="B88" s="515" t="s">
        <v>186</v>
      </c>
      <c r="C88" s="516"/>
      <c r="D88" s="516"/>
      <c r="E88" s="516"/>
      <c r="F88" s="516"/>
      <c r="G88" s="516"/>
      <c r="H88" s="516"/>
      <c r="I88" s="516"/>
      <c r="J88" s="49"/>
      <c r="K88" s="46" t="s">
        <v>187</v>
      </c>
      <c r="L88" s="300">
        <f>IF($C$11&gt;3,0.2,0)</f>
        <v>0</v>
      </c>
      <c r="M88" s="50"/>
      <c r="N88" s="225"/>
      <c r="O88" s="225"/>
      <c r="P88" s="225"/>
      <c r="Q88" s="225"/>
      <c r="R88" s="225"/>
      <c r="S88" s="225"/>
      <c r="T88" s="226"/>
      <c r="U88" s="51"/>
      <c r="V88" s="300">
        <f>L88</f>
        <v>0</v>
      </c>
      <c r="W88" s="52"/>
      <c r="X88" s="226"/>
      <c r="Y88" s="226"/>
      <c r="Z88" s="226"/>
      <c r="AA88" s="226"/>
      <c r="AB88" s="226"/>
      <c r="AC88" s="226"/>
      <c r="AD88" s="226"/>
      <c r="AE88" s="51"/>
      <c r="AF88" s="300">
        <f>L88</f>
        <v>0</v>
      </c>
      <c r="AG88" s="52"/>
      <c r="AH88" s="51"/>
      <c r="AI88" s="226"/>
      <c r="AJ88" s="226"/>
      <c r="AK88" s="226"/>
      <c r="AL88" s="226"/>
      <c r="AM88" s="226"/>
      <c r="AN88" s="226"/>
      <c r="AO88" s="51"/>
      <c r="AP88" s="301">
        <f>L88</f>
        <v>0</v>
      </c>
      <c r="AS88" s="73"/>
      <c r="AZ88" s="18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</row>
    <row r="89" spans="1:78">
      <c r="B89" s="515" t="s">
        <v>188</v>
      </c>
      <c r="C89" s="516"/>
      <c r="D89" s="516"/>
      <c r="E89" s="516"/>
      <c r="F89" s="516"/>
      <c r="G89" s="516"/>
      <c r="H89" s="516"/>
      <c r="I89" s="516"/>
      <c r="J89" s="49"/>
      <c r="K89" s="49"/>
      <c r="L89" s="165"/>
      <c r="M89" s="50"/>
      <c r="N89" s="225"/>
      <c r="O89" s="225"/>
      <c r="P89" s="225"/>
      <c r="Q89" s="225"/>
      <c r="R89" s="225"/>
      <c r="S89" s="225"/>
      <c r="T89" s="226"/>
      <c r="U89" s="51"/>
      <c r="V89" s="165"/>
      <c r="W89" s="52"/>
      <c r="X89" s="226"/>
      <c r="Y89" s="226"/>
      <c r="Z89" s="226"/>
      <c r="AA89" s="226"/>
      <c r="AB89" s="226"/>
      <c r="AC89" s="226"/>
      <c r="AD89" s="226"/>
      <c r="AE89" s="51"/>
      <c r="AF89" s="165"/>
      <c r="AG89" s="52"/>
      <c r="AH89" s="51"/>
      <c r="AI89" s="226"/>
      <c r="AJ89" s="226"/>
      <c r="AK89" s="226"/>
      <c r="AL89" s="226"/>
      <c r="AM89" s="226"/>
      <c r="AN89" s="226"/>
      <c r="AO89" s="51"/>
      <c r="AP89" s="239"/>
      <c r="AS89" s="73"/>
      <c r="AZ89" s="18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</row>
    <row r="90" spans="1:78">
      <c r="B90" s="515" t="s">
        <v>189</v>
      </c>
      <c r="C90" s="516"/>
      <c r="D90" s="516"/>
      <c r="E90" s="516"/>
      <c r="F90" s="516"/>
      <c r="G90" s="516"/>
      <c r="H90" s="516"/>
      <c r="I90" s="516"/>
      <c r="J90" s="53"/>
      <c r="K90" s="53" t="s">
        <v>190</v>
      </c>
      <c r="L90" s="166">
        <f>IFERROR(L85*(1-L88),0)</f>
        <v>6403</v>
      </c>
      <c r="M90" s="54"/>
      <c r="N90" s="227"/>
      <c r="O90" s="227"/>
      <c r="P90" s="227"/>
      <c r="Q90" s="227"/>
      <c r="R90" s="227"/>
      <c r="S90" s="227"/>
      <c r="T90" s="228"/>
      <c r="U90" s="259"/>
      <c r="V90" s="166">
        <f>IFERROR(V85*(1-V88),0)</f>
        <v>7031</v>
      </c>
      <c r="W90" s="55"/>
      <c r="X90" s="228"/>
      <c r="Y90" s="228"/>
      <c r="Z90" s="228"/>
      <c r="AA90" s="228"/>
      <c r="AB90" s="228"/>
      <c r="AC90" s="228"/>
      <c r="AD90" s="228"/>
      <c r="AE90" s="259"/>
      <c r="AF90" s="166">
        <f>IFERROR(AF85*(1-AF88),0)</f>
        <v>9545</v>
      </c>
      <c r="AG90" s="55"/>
      <c r="AH90" s="259"/>
      <c r="AI90" s="228"/>
      <c r="AJ90" s="228"/>
      <c r="AK90" s="228"/>
      <c r="AL90" s="228"/>
      <c r="AM90" s="228"/>
      <c r="AN90" s="228"/>
      <c r="AO90" s="259"/>
      <c r="AP90" s="240">
        <f>IFERROR(AP85*(1-AP88),0)</f>
        <v>9721</v>
      </c>
      <c r="AS90" s="73"/>
      <c r="AZ90" s="18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</row>
    <row r="91" spans="1:78" ht="15" customHeight="1">
      <c r="B91" s="515"/>
      <c r="C91" s="516"/>
      <c r="D91" s="259"/>
      <c r="E91" s="259"/>
      <c r="F91" s="516" t="s">
        <v>191</v>
      </c>
      <c r="G91" s="516"/>
      <c r="H91" s="516"/>
      <c r="I91" s="516"/>
      <c r="J91" s="53"/>
      <c r="K91" s="53" t="s">
        <v>192</v>
      </c>
      <c r="L91" s="166">
        <f>IF(Dashboard!F22="YES",(100*$C$11),0)</f>
        <v>0</v>
      </c>
      <c r="M91" s="54"/>
      <c r="N91" s="227"/>
      <c r="O91" s="227"/>
      <c r="P91" s="227"/>
      <c r="Q91" s="227"/>
      <c r="R91" s="227"/>
      <c r="S91" s="227"/>
      <c r="T91" s="228"/>
      <c r="U91" s="259"/>
      <c r="V91" s="166">
        <f>IF(Dashboard!G22="YES",(100*$C$11),0)</f>
        <v>0</v>
      </c>
      <c r="W91" s="55"/>
      <c r="X91" s="228"/>
      <c r="Y91" s="228"/>
      <c r="Z91" s="228"/>
      <c r="AA91" s="228"/>
      <c r="AB91" s="228"/>
      <c r="AC91" s="228"/>
      <c r="AD91" s="228"/>
      <c r="AE91" s="259"/>
      <c r="AF91" s="166">
        <f>IF(Dashboard!H22="YES",(100*$C$11),0)</f>
        <v>0</v>
      </c>
      <c r="AG91" s="55"/>
      <c r="AH91" s="259"/>
      <c r="AI91" s="228"/>
      <c r="AJ91" s="228"/>
      <c r="AK91" s="228"/>
      <c r="AL91" s="228"/>
      <c r="AM91" s="228"/>
      <c r="AN91" s="228"/>
      <c r="AO91" s="259"/>
      <c r="AP91" s="166">
        <f>IF(Dashboard!I22="YES",(100*$C$11),0)</f>
        <v>0</v>
      </c>
      <c r="AS91" s="73"/>
      <c r="AZ91" s="18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</row>
    <row r="92" spans="1:78">
      <c r="B92" s="515"/>
      <c r="C92" s="516"/>
      <c r="D92" s="259"/>
      <c r="E92" s="259"/>
      <c r="F92" s="259"/>
      <c r="G92" s="259"/>
      <c r="H92" s="516" t="s">
        <v>193</v>
      </c>
      <c r="I92" s="516"/>
      <c r="J92" s="53"/>
      <c r="K92" s="53" t="s">
        <v>194</v>
      </c>
      <c r="L92" s="166">
        <f>L90+L91</f>
        <v>6403</v>
      </c>
      <c r="M92" s="54"/>
      <c r="N92" s="227"/>
      <c r="O92" s="227"/>
      <c r="P92" s="227"/>
      <c r="Q92" s="227"/>
      <c r="R92" s="227"/>
      <c r="S92" s="227"/>
      <c r="T92" s="228"/>
      <c r="U92" s="259"/>
      <c r="V92" s="166">
        <f>V90+V91</f>
        <v>7031</v>
      </c>
      <c r="W92" s="55"/>
      <c r="X92" s="228"/>
      <c r="Y92" s="228"/>
      <c r="Z92" s="228"/>
      <c r="AA92" s="228"/>
      <c r="AB92" s="228"/>
      <c r="AC92" s="228"/>
      <c r="AD92" s="228"/>
      <c r="AE92" s="259"/>
      <c r="AF92" s="166">
        <f>AF90+AF91</f>
        <v>9545</v>
      </c>
      <c r="AG92" s="55"/>
      <c r="AH92" s="259"/>
      <c r="AI92" s="228"/>
      <c r="AJ92" s="228"/>
      <c r="AK92" s="228"/>
      <c r="AL92" s="228"/>
      <c r="AM92" s="228"/>
      <c r="AN92" s="228"/>
      <c r="AO92" s="259"/>
      <c r="AP92" s="240">
        <f>AP90+AP91</f>
        <v>9721</v>
      </c>
      <c r="AS92" s="73"/>
      <c r="AZ92" s="18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</row>
    <row r="93" spans="1:78" ht="14.45" customHeight="1">
      <c r="B93" s="170" t="s">
        <v>195</v>
      </c>
      <c r="C93" s="53">
        <f>IF($L$99="year:",1,IF($L$99="semester:",2,IF($L$99="quarter:",4)))</f>
        <v>1</v>
      </c>
      <c r="D93" s="53"/>
      <c r="E93" s="53"/>
      <c r="F93" s="53"/>
      <c r="G93" s="53"/>
      <c r="H93" s="53"/>
      <c r="I93" s="308" t="s">
        <v>196</v>
      </c>
      <c r="J93" s="53"/>
      <c r="K93" s="302">
        <f>Dashboard!F25</f>
        <v>0</v>
      </c>
      <c r="L93" s="167">
        <f>$K$93*(L92+L95)</f>
        <v>0</v>
      </c>
      <c r="M93" s="54"/>
      <c r="N93" s="227"/>
      <c r="O93" s="227"/>
      <c r="P93" s="227"/>
      <c r="Q93" s="227"/>
      <c r="R93" s="227"/>
      <c r="S93" s="227"/>
      <c r="T93" s="228"/>
      <c r="U93" s="259"/>
      <c r="V93" s="167">
        <f>$K$93*(V92+V95)</f>
        <v>0</v>
      </c>
      <c r="W93" s="55"/>
      <c r="X93" s="228"/>
      <c r="Y93" s="228"/>
      <c r="Z93" s="228"/>
      <c r="AA93" s="228"/>
      <c r="AB93" s="228"/>
      <c r="AC93" s="228"/>
      <c r="AD93" s="228"/>
      <c r="AE93" s="259"/>
      <c r="AF93" s="167">
        <f>$K$93*(AF92+AF95)</f>
        <v>0</v>
      </c>
      <c r="AG93" s="55"/>
      <c r="AH93" s="259"/>
      <c r="AI93" s="228"/>
      <c r="AJ93" s="228"/>
      <c r="AK93" s="228"/>
      <c r="AL93" s="228"/>
      <c r="AM93" s="228"/>
      <c r="AN93" s="228"/>
      <c r="AO93" s="259"/>
      <c r="AP93" s="241">
        <f>$K$93*(AP92+AP95)</f>
        <v>0</v>
      </c>
      <c r="AS93" s="73"/>
      <c r="AZ93" s="18"/>
      <c r="BA93" s="84"/>
      <c r="BB93" s="76"/>
      <c r="BC93" s="77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</row>
    <row r="94" spans="1:78">
      <c r="B94" s="485"/>
      <c r="C94" s="486"/>
      <c r="D94" s="46"/>
      <c r="E94" s="46"/>
      <c r="F94" s="46"/>
      <c r="G94" s="46"/>
      <c r="H94" s="486" t="s">
        <v>197</v>
      </c>
      <c r="I94" s="486"/>
      <c r="J94" s="46"/>
      <c r="K94" s="242"/>
      <c r="L94" s="166"/>
      <c r="M94" s="48"/>
      <c r="N94" s="224"/>
      <c r="O94" s="224"/>
      <c r="P94" s="224"/>
      <c r="Q94" s="224"/>
      <c r="R94" s="224"/>
      <c r="S94" s="222"/>
      <c r="T94" s="222"/>
      <c r="U94" s="92"/>
      <c r="V94" s="166"/>
      <c r="W94" s="56"/>
      <c r="X94" s="222"/>
      <c r="Y94" s="222"/>
      <c r="Z94" s="222"/>
      <c r="AA94" s="222"/>
      <c r="AB94" s="222"/>
      <c r="AC94" s="222"/>
      <c r="AD94" s="222"/>
      <c r="AE94" s="92"/>
      <c r="AF94" s="166"/>
      <c r="AG94" s="56"/>
      <c r="AH94" s="92"/>
      <c r="AI94" s="222"/>
      <c r="AJ94" s="222"/>
      <c r="AK94" s="222"/>
      <c r="AL94" s="222"/>
      <c r="AM94" s="222"/>
      <c r="AN94" s="222"/>
      <c r="AO94" s="92"/>
      <c r="AP94" s="240"/>
      <c r="AS94" s="73"/>
      <c r="AZ94" s="18"/>
      <c r="BA94" s="84"/>
      <c r="BB94" s="76"/>
      <c r="BC94" s="77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</row>
    <row r="95" spans="1:78">
      <c r="B95" s="257"/>
      <c r="C95" s="257" t="s">
        <v>198</v>
      </c>
      <c r="D95" s="258">
        <f>IF($L$99="year:",0,IF($L$99="semester:",0.04,IF($L$99="quarter:",0.08)))</f>
        <v>0</v>
      </c>
      <c r="E95" s="46"/>
      <c r="F95" s="46"/>
      <c r="G95" s="46"/>
      <c r="H95" s="258"/>
      <c r="I95" s="258"/>
      <c r="J95" s="46"/>
      <c r="K95" s="242"/>
      <c r="L95" s="166">
        <f>IF($L$99="year:",0,IF($L$99="semester:",(L92*0.04),IF($L$99="quarter:",L92*0.08)))</f>
        <v>0</v>
      </c>
      <c r="M95" s="48"/>
      <c r="N95" s="224"/>
      <c r="O95" s="224"/>
      <c r="P95" s="224"/>
      <c r="Q95" s="224"/>
      <c r="R95" s="224"/>
      <c r="S95" s="222"/>
      <c r="T95" s="222"/>
      <c r="U95" s="92"/>
      <c r="V95" s="166">
        <f>IF($L$99="year:",0,IF($L$99="semester:",(V92*0.04),IF($L$99="quarter:",V92*0.08)))</f>
        <v>0</v>
      </c>
      <c r="W95" s="56"/>
      <c r="X95" s="222"/>
      <c r="Y95" s="222"/>
      <c r="Z95" s="222"/>
      <c r="AA95" s="222"/>
      <c r="AB95" s="222"/>
      <c r="AC95" s="222"/>
      <c r="AD95" s="222"/>
      <c r="AE95" s="92"/>
      <c r="AF95" s="166">
        <f>IF($L$99="year:",0,IF($L$99="semester:",(AF92*0.04),IF($L$99="quarter:",AF92*0.08)))</f>
        <v>0</v>
      </c>
      <c r="AG95" s="56"/>
      <c r="AH95" s="92"/>
      <c r="AI95" s="222"/>
      <c r="AJ95" s="222"/>
      <c r="AK95" s="222"/>
      <c r="AL95" s="222"/>
      <c r="AM95" s="222"/>
      <c r="AN95" s="222"/>
      <c r="AO95" s="92"/>
      <c r="AP95" s="240">
        <f>IF($L$99="year:",0,IF($L$99="semester:",(AP92*0.04),IF($L$99="quarter:",AP92*0.08)))</f>
        <v>0</v>
      </c>
      <c r="AS95" s="73"/>
      <c r="AZ95" s="18"/>
      <c r="BA95" s="84"/>
      <c r="BB95" s="76"/>
      <c r="BC95" s="77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</row>
    <row r="96" spans="1:78">
      <c r="B96" s="477" t="s">
        <v>199</v>
      </c>
      <c r="C96" s="478"/>
      <c r="D96" s="268">
        <f>IF(Dashboard!$F$24="Credit Card",0.03,0)</f>
        <v>0</v>
      </c>
      <c r="E96" s="268"/>
      <c r="F96" s="388">
        <f>(L92+L95-L93)*D96</f>
        <v>0</v>
      </c>
      <c r="G96" s="268"/>
      <c r="H96" s="269"/>
      <c r="I96" s="477" t="s">
        <v>200</v>
      </c>
      <c r="J96" s="478"/>
      <c r="K96" s="270"/>
      <c r="L96" s="271"/>
      <c r="M96" s="272"/>
      <c r="N96" s="477" t="s">
        <v>199</v>
      </c>
      <c r="O96" s="478"/>
      <c r="P96" s="268">
        <f>IF(Dashboard!$F$24="Credit Card",0.03,0)</f>
        <v>0</v>
      </c>
      <c r="Q96" s="268"/>
      <c r="R96" s="388">
        <f>(V92+V95-V93)*P96</f>
        <v>0</v>
      </c>
      <c r="S96" s="273"/>
      <c r="T96" s="273"/>
      <c r="U96" s="273"/>
      <c r="V96" s="271"/>
      <c r="W96" s="274"/>
      <c r="X96" s="477" t="s">
        <v>199</v>
      </c>
      <c r="Y96" s="478"/>
      <c r="Z96" s="268">
        <f>IF(Dashboard!$F$24="Credit Card",0.03,0)</f>
        <v>0</v>
      </c>
      <c r="AA96" s="268"/>
      <c r="AB96" s="388">
        <f>(AF92+AF95-AF93)*Z96</f>
        <v>0</v>
      </c>
      <c r="AC96" s="273"/>
      <c r="AD96" s="273"/>
      <c r="AE96" s="273"/>
      <c r="AF96" s="271"/>
      <c r="AG96" s="274"/>
      <c r="AH96" s="477" t="s">
        <v>199</v>
      </c>
      <c r="AI96" s="478"/>
      <c r="AJ96" s="268">
        <f>IF(Dashboard!$F$24="Credit Card",0.03,0)</f>
        <v>0</v>
      </c>
      <c r="AK96" s="268"/>
      <c r="AL96" s="388">
        <f>(AP92+AP95-AP93)*AJ96</f>
        <v>0</v>
      </c>
      <c r="AM96" s="273"/>
      <c r="AN96" s="273"/>
      <c r="AO96" s="273"/>
      <c r="AP96" s="275"/>
      <c r="AS96" s="73"/>
      <c r="AZ96" s="18"/>
      <c r="BA96" s="84"/>
      <c r="BB96" s="76"/>
      <c r="BC96" s="77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</row>
    <row r="97" spans="2:78" ht="15.6">
      <c r="B97" s="523" t="s">
        <v>201</v>
      </c>
      <c r="C97" s="524"/>
      <c r="D97" s="524"/>
      <c r="E97" s="524"/>
      <c r="F97" s="524"/>
      <c r="G97" s="524"/>
      <c r="H97" s="524"/>
      <c r="I97" s="524"/>
      <c r="J97" s="524"/>
      <c r="K97" s="524"/>
      <c r="L97" s="168">
        <f>L92+L95-L93+F96</f>
        <v>6403</v>
      </c>
      <c r="M97" s="91"/>
      <c r="N97" s="524"/>
      <c r="O97" s="524"/>
      <c r="P97" s="524"/>
      <c r="Q97" s="524"/>
      <c r="R97" s="524"/>
      <c r="S97" s="524"/>
      <c r="T97" s="524"/>
      <c r="U97" s="524"/>
      <c r="V97" s="168">
        <f>V92+V95-V93+R96</f>
        <v>7031</v>
      </c>
      <c r="W97" s="91"/>
      <c r="X97" s="524"/>
      <c r="Y97" s="524"/>
      <c r="Z97" s="524"/>
      <c r="AA97" s="524"/>
      <c r="AB97" s="524"/>
      <c r="AC97" s="524"/>
      <c r="AD97" s="524"/>
      <c r="AE97" s="524"/>
      <c r="AF97" s="168">
        <f>AF92+AF95-AF93+AB96</f>
        <v>9545</v>
      </c>
      <c r="AG97" s="91"/>
      <c r="AH97" s="524"/>
      <c r="AI97" s="524"/>
      <c r="AJ97" s="524"/>
      <c r="AK97" s="524"/>
      <c r="AL97" s="524"/>
      <c r="AM97" s="524"/>
      <c r="AN97" s="524"/>
      <c r="AO97" s="524"/>
      <c r="AP97" s="243">
        <f>AP92+AP95-AP93+AL96</f>
        <v>9721</v>
      </c>
      <c r="AS97" s="73"/>
      <c r="AZ97" s="18"/>
      <c r="BA97" s="84"/>
      <c r="BB97" s="76"/>
      <c r="BC97" s="77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</row>
    <row r="98" spans="2:78" ht="15.6">
      <c r="B98" s="521" t="s">
        <v>202</v>
      </c>
      <c r="C98" s="522"/>
      <c r="D98" s="522"/>
      <c r="E98" s="522"/>
      <c r="F98" s="522"/>
      <c r="G98" s="522"/>
      <c r="H98" s="522"/>
      <c r="I98" s="522"/>
      <c r="J98" s="522"/>
      <c r="K98" s="522"/>
      <c r="L98" s="169">
        <f>IF($L$99="year:",L97,IF($L$99="semester:",L97/2,IF($L$99="quarter:",L97/4)))</f>
        <v>6403</v>
      </c>
      <c r="M98" s="91"/>
      <c r="N98" s="99"/>
      <c r="O98" s="99"/>
      <c r="P98" s="99"/>
      <c r="Q98" s="99"/>
      <c r="R98" s="99"/>
      <c r="S98" s="99"/>
      <c r="T98" s="99"/>
      <c r="U98" s="99"/>
      <c r="V98" s="169">
        <f>IF($L$99="year:",V97,IF($L$99="semester:",V97/2,IF($L$99="quarter:",V97/4)))</f>
        <v>7031</v>
      </c>
      <c r="W98" s="91"/>
      <c r="X98" s="99"/>
      <c r="Y98" s="99"/>
      <c r="Z98" s="99"/>
      <c r="AA98" s="99"/>
      <c r="AB98" s="99"/>
      <c r="AC98" s="99"/>
      <c r="AD98" s="99"/>
      <c r="AE98" s="99"/>
      <c r="AF98" s="169">
        <f>IF($L$99="year:",AF97,IF($L$99="semester:",AF97/2,IF($L$99="quarter:",AF97/4)))</f>
        <v>9545</v>
      </c>
      <c r="AG98" s="91"/>
      <c r="AH98" s="99"/>
      <c r="AI98" s="99"/>
      <c r="AJ98" s="99"/>
      <c r="AK98" s="99"/>
      <c r="AL98" s="99"/>
      <c r="AM98" s="99"/>
      <c r="AN98" s="99"/>
      <c r="AO98" s="99"/>
      <c r="AP98" s="244">
        <f>IF($L$99="year:",AP97,IF($L$99="semester:",AP97/2,IF($L$99="quarter:",AP97/4)))</f>
        <v>9721</v>
      </c>
      <c r="AS98" s="73"/>
      <c r="AZ98" s="18"/>
      <c r="BA98" s="84"/>
      <c r="BB98" s="76"/>
      <c r="BC98" s="77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</row>
    <row r="99" spans="2:78">
      <c r="B99" s="102"/>
      <c r="C99" s="103"/>
      <c r="D99" s="103"/>
      <c r="E99" s="103"/>
      <c r="F99" s="103"/>
      <c r="G99" s="103"/>
      <c r="H99" s="103"/>
      <c r="I99" s="103"/>
      <c r="J99" s="103"/>
      <c r="K99" s="104" t="s">
        <v>203</v>
      </c>
      <c r="L99" s="105" t="str">
        <f>IF(Dashboard!F23="Annually","year:",IF(Dashboard!F23="Semi_Annually","semester:",IF(Dashboard!F23="Quarterly","quarter:")))</f>
        <v>year:</v>
      </c>
      <c r="M99" s="71"/>
      <c r="N99" s="103"/>
      <c r="O99" s="103"/>
      <c r="P99" s="103"/>
      <c r="Q99" s="103"/>
      <c r="R99" s="103"/>
      <c r="S99" s="103"/>
      <c r="T99" s="104"/>
      <c r="U99" s="104" t="s">
        <v>203</v>
      </c>
      <c r="V99" s="105" t="str">
        <f>L99</f>
        <v>year:</v>
      </c>
      <c r="W99" s="93"/>
      <c r="X99" s="104"/>
      <c r="Y99" s="104"/>
      <c r="Z99" s="104"/>
      <c r="AA99" s="104"/>
      <c r="AB99" s="104"/>
      <c r="AC99" s="104"/>
      <c r="AD99" s="104"/>
      <c r="AE99" s="104" t="s">
        <v>203</v>
      </c>
      <c r="AF99" s="105" t="str">
        <f>L99</f>
        <v>year:</v>
      </c>
      <c r="AG99" s="93"/>
      <c r="AH99" s="104"/>
      <c r="AI99" s="104"/>
      <c r="AJ99" s="104"/>
      <c r="AK99" s="104"/>
      <c r="AL99" s="104"/>
      <c r="AM99" s="104"/>
      <c r="AN99" s="104"/>
      <c r="AO99" s="104" t="s">
        <v>203</v>
      </c>
      <c r="AP99" s="106" t="str">
        <f>L99</f>
        <v>year:</v>
      </c>
      <c r="AZ99" s="18"/>
      <c r="BA99" s="84"/>
      <c r="BB99" s="76"/>
      <c r="BC99" s="77"/>
    </row>
    <row r="100" spans="2:78" ht="14.45" customHeight="1">
      <c r="B100" s="529" t="s">
        <v>204</v>
      </c>
      <c r="C100" s="530"/>
      <c r="D100" s="530"/>
      <c r="E100" s="530"/>
      <c r="F100" s="530"/>
      <c r="G100" s="530"/>
      <c r="H100" s="530"/>
      <c r="I100" s="530"/>
      <c r="J100" s="58"/>
      <c r="K100" s="531" t="s">
        <v>205</v>
      </c>
      <c r="L100" s="532" t="s">
        <v>206</v>
      </c>
      <c r="M100" s="57"/>
      <c r="N100" s="233"/>
      <c r="O100" s="234"/>
      <c r="P100" s="234"/>
      <c r="Q100" s="234"/>
      <c r="R100" s="234"/>
      <c r="S100" s="234"/>
      <c r="T100" s="234"/>
      <c r="U100" s="519" t="s">
        <v>207</v>
      </c>
      <c r="V100" s="527" t="s">
        <v>206</v>
      </c>
      <c r="W100" s="59"/>
      <c r="X100" s="233"/>
      <c r="Y100" s="234"/>
      <c r="Z100" s="234"/>
      <c r="AA100" s="234"/>
      <c r="AB100" s="234"/>
      <c r="AC100" s="234"/>
      <c r="AD100" s="234"/>
      <c r="AE100" s="519" t="s">
        <v>208</v>
      </c>
      <c r="AF100" s="527" t="s">
        <v>206</v>
      </c>
      <c r="AG100" s="59"/>
      <c r="AH100" s="233"/>
      <c r="AI100" s="234"/>
      <c r="AJ100" s="234"/>
      <c r="AK100" s="234"/>
      <c r="AL100" s="234"/>
      <c r="AM100" s="234"/>
      <c r="AN100" s="234"/>
      <c r="AO100" s="519" t="s">
        <v>208</v>
      </c>
      <c r="AP100" s="527" t="s">
        <v>206</v>
      </c>
      <c r="AZ100" s="18"/>
      <c r="BA100" s="84"/>
      <c r="BB100" s="76"/>
      <c r="BC100" s="77"/>
    </row>
    <row r="101" spans="2:78">
      <c r="B101" s="529"/>
      <c r="C101" s="530"/>
      <c r="D101" s="530"/>
      <c r="E101" s="530"/>
      <c r="F101" s="530"/>
      <c r="G101" s="530"/>
      <c r="H101" s="530"/>
      <c r="I101" s="530"/>
      <c r="J101" s="58"/>
      <c r="K101" s="531"/>
      <c r="L101" s="532"/>
      <c r="M101" s="57"/>
      <c r="N101" s="235"/>
      <c r="O101" s="60"/>
      <c r="P101" s="60"/>
      <c r="Q101" s="60"/>
      <c r="R101" s="60"/>
      <c r="S101" s="60"/>
      <c r="T101" s="60"/>
      <c r="U101" s="520"/>
      <c r="V101" s="528"/>
      <c r="W101" s="59"/>
      <c r="X101" s="235"/>
      <c r="Y101" s="60"/>
      <c r="Z101" s="60"/>
      <c r="AA101" s="60"/>
      <c r="AB101" s="60"/>
      <c r="AC101" s="60"/>
      <c r="AD101" s="60"/>
      <c r="AE101" s="520"/>
      <c r="AF101" s="528"/>
      <c r="AG101" s="59"/>
      <c r="AH101" s="235"/>
      <c r="AI101" s="60"/>
      <c r="AJ101" s="60"/>
      <c r="AK101" s="60"/>
      <c r="AL101" s="60"/>
      <c r="AM101" s="60"/>
      <c r="AN101" s="60"/>
      <c r="AO101" s="520"/>
      <c r="AP101" s="528"/>
      <c r="AZ101" s="18"/>
      <c r="BA101" s="84"/>
      <c r="BB101" s="76"/>
      <c r="BC101" s="77"/>
    </row>
    <row r="102" spans="2:78">
      <c r="B102" s="245" t="s">
        <v>209</v>
      </c>
      <c r="C102" s="246"/>
      <c r="D102" s="246"/>
      <c r="E102" s="246"/>
      <c r="F102" s="246"/>
      <c r="G102" s="246"/>
      <c r="H102" s="246"/>
      <c r="I102" s="246"/>
      <c r="J102" s="109"/>
      <c r="K102" s="61"/>
      <c r="L102" s="288">
        <f>SUM(L103:L108)</f>
        <v>6403</v>
      </c>
      <c r="M102" s="57"/>
      <c r="N102" s="230"/>
      <c r="O102" s="109"/>
      <c r="P102" s="109"/>
      <c r="Q102" s="109"/>
      <c r="R102" s="109"/>
      <c r="S102" s="109"/>
      <c r="T102" s="109"/>
      <c r="U102" s="61"/>
      <c r="V102" s="288">
        <f>SUM(V103:V108)</f>
        <v>7031</v>
      </c>
      <c r="W102" s="59"/>
      <c r="X102" s="230"/>
      <c r="Y102" s="109"/>
      <c r="Z102" s="109"/>
      <c r="AA102" s="109"/>
      <c r="AB102" s="109"/>
      <c r="AC102" s="109"/>
      <c r="AD102" s="109"/>
      <c r="AE102" s="61"/>
      <c r="AF102" s="288">
        <f>SUM(AF103:AF108)</f>
        <v>9545</v>
      </c>
      <c r="AG102" s="59"/>
      <c r="AH102" s="230"/>
      <c r="AI102" s="109"/>
      <c r="AJ102" s="109"/>
      <c r="AK102" s="109"/>
      <c r="AL102" s="109"/>
      <c r="AM102" s="109"/>
      <c r="AN102" s="109"/>
      <c r="AO102" s="61"/>
      <c r="AP102" s="291">
        <f>SUM(AP103:AP108)</f>
        <v>9721</v>
      </c>
      <c r="AZ102" s="18"/>
      <c r="BA102" s="84"/>
      <c r="BB102" s="76"/>
      <c r="BC102" s="77"/>
    </row>
    <row r="103" spans="2:78">
      <c r="B103" s="247" t="s">
        <v>210</v>
      </c>
      <c r="C103" s="248"/>
      <c r="D103" s="248"/>
      <c r="E103" s="248"/>
      <c r="F103" s="248"/>
      <c r="G103" s="248"/>
      <c r="H103" s="248"/>
      <c r="I103" s="248"/>
      <c r="J103" s="63"/>
      <c r="K103" s="62">
        <f>L103/($L$97-$L$96)</f>
        <v>0.62</v>
      </c>
      <c r="L103" s="289">
        <f>IF($L$99="year:",(L90)*0.62,IF($L$99="semester:",((L90)*1.04)*0.62,IF($L$99="quarter:",((L90)*1.08)*0.62)))</f>
        <v>3969.86</v>
      </c>
      <c r="M103" s="57"/>
      <c r="N103" s="231"/>
      <c r="O103" s="63"/>
      <c r="P103" s="63"/>
      <c r="Q103" s="63"/>
      <c r="R103" s="63"/>
      <c r="S103" s="63"/>
      <c r="T103" s="63"/>
      <c r="U103" s="62">
        <f>V103/($V$97-$V$96)</f>
        <v>0.62</v>
      </c>
      <c r="V103" s="289">
        <f>IF($L$99="year:",(V90)*0.62,IF($L$99="semester:",((V90)*1.04)*0.62,IF($L$99="quarter:",((V90)*1.08)*0.62)))</f>
        <v>4359.22</v>
      </c>
      <c r="W103" s="59"/>
      <c r="X103" s="231"/>
      <c r="Y103" s="63"/>
      <c r="Z103" s="63"/>
      <c r="AA103" s="63"/>
      <c r="AB103" s="63"/>
      <c r="AC103" s="63"/>
      <c r="AD103" s="63"/>
      <c r="AE103" s="62">
        <f>AF103/($AF$97-$AF$96)</f>
        <v>0.62</v>
      </c>
      <c r="AF103" s="289">
        <f>IF($L$99="year:",(AF90)*0.62,IF($L$99="semester:",((AF90)*1.04)*0.62,IF($L$99="quarter:",((AF90)*1.08)*0.62)))</f>
        <v>5917.9</v>
      </c>
      <c r="AG103" s="59"/>
      <c r="AH103" s="231"/>
      <c r="AI103" s="63"/>
      <c r="AJ103" s="63"/>
      <c r="AK103" s="63"/>
      <c r="AL103" s="63"/>
      <c r="AM103" s="63"/>
      <c r="AN103" s="63"/>
      <c r="AO103" s="62">
        <f>AP103/($AP$97-$AP$96)</f>
        <v>0.62</v>
      </c>
      <c r="AP103" s="292">
        <f>IF($L$99="year:",(AP90)*0.62,IF($L$99="semester:",((AP90)*1.04)*0.62,IF($L$99="quarter:",((AP90)*1.08)*0.62)))</f>
        <v>6027.0199999999995</v>
      </c>
      <c r="AZ103" s="18"/>
      <c r="BA103" s="84"/>
      <c r="BB103" s="76"/>
      <c r="BC103" s="77"/>
    </row>
    <row r="104" spans="2:78">
      <c r="B104" s="249" t="s">
        <v>211</v>
      </c>
      <c r="C104" s="250"/>
      <c r="D104" s="250"/>
      <c r="E104" s="250"/>
      <c r="F104" s="250"/>
      <c r="G104" s="250"/>
      <c r="H104" s="250"/>
      <c r="I104" s="250"/>
      <c r="J104" s="109"/>
      <c r="K104" s="64">
        <f t="shared" ref="K104:K107" si="36">L104/($L$97-$L$96)</f>
        <v>0</v>
      </c>
      <c r="L104" s="288">
        <f>L96</f>
        <v>0</v>
      </c>
      <c r="M104" s="57"/>
      <c r="N104" s="230"/>
      <c r="O104" s="109"/>
      <c r="P104" s="109"/>
      <c r="Q104" s="109"/>
      <c r="R104" s="109"/>
      <c r="S104" s="109"/>
      <c r="T104" s="109"/>
      <c r="U104" s="64">
        <f t="shared" ref="U104:U107" si="37">V104/($V$97-$V$96)</f>
        <v>0</v>
      </c>
      <c r="V104" s="288">
        <f>V96</f>
        <v>0</v>
      </c>
      <c r="W104" s="59"/>
      <c r="X104" s="230"/>
      <c r="Y104" s="109"/>
      <c r="Z104" s="109"/>
      <c r="AA104" s="109"/>
      <c r="AB104" s="109"/>
      <c r="AC104" s="109"/>
      <c r="AD104" s="109"/>
      <c r="AE104" s="64">
        <f t="shared" ref="AE104:AE107" si="38">AF104/($AF$97-$AF$96)</f>
        <v>0</v>
      </c>
      <c r="AF104" s="288">
        <f>AF96</f>
        <v>0</v>
      </c>
      <c r="AG104" s="59"/>
      <c r="AH104" s="230"/>
      <c r="AI104" s="109"/>
      <c r="AJ104" s="109"/>
      <c r="AK104" s="109"/>
      <c r="AL104" s="109"/>
      <c r="AM104" s="109"/>
      <c r="AN104" s="109"/>
      <c r="AO104" s="64">
        <f t="shared" ref="AO104:AO107" si="39">AP104/($AP$97-$AP$96)</f>
        <v>0</v>
      </c>
      <c r="AP104" s="291">
        <f>AP96</f>
        <v>0</v>
      </c>
      <c r="AZ104" s="18"/>
      <c r="BA104" s="84"/>
      <c r="BB104" s="76"/>
      <c r="BC104" s="77"/>
    </row>
    <row r="105" spans="2:78">
      <c r="B105" s="247" t="s">
        <v>212</v>
      </c>
      <c r="C105" s="248"/>
      <c r="D105" s="248"/>
      <c r="E105" s="248"/>
      <c r="F105" s="248"/>
      <c r="G105" s="248"/>
      <c r="H105" s="248"/>
      <c r="I105" s="248"/>
      <c r="J105" s="63"/>
      <c r="K105" s="62">
        <f t="shared" si="36"/>
        <v>0.05</v>
      </c>
      <c r="L105" s="289">
        <f>IF($L$99="year:",(L90)*0.05*(1-$K$93),IF($L$99="semester:",((L90)*1.04)*0.05*(1-$K$93),IF($L$99="quarter:",((L90)*1.08)*0.05*(1-$K$93))))</f>
        <v>320.15000000000003</v>
      </c>
      <c r="M105" s="57"/>
      <c r="N105" s="231"/>
      <c r="O105" s="63"/>
      <c r="P105" s="63"/>
      <c r="Q105" s="63"/>
      <c r="R105" s="63"/>
      <c r="S105" s="63"/>
      <c r="T105" s="63"/>
      <c r="U105" s="62">
        <f t="shared" si="37"/>
        <v>0.05</v>
      </c>
      <c r="V105" s="289">
        <f>IF($L$99="year:",(V90)*0.05*(1-$K$93),IF($L$99="semester:",((V90)*1.04)*0.05*(1-$K$93),IF($L$99="quarter:",((V90)*1.08)*0.05*(1-$K$93))))</f>
        <v>351.55</v>
      </c>
      <c r="W105" s="59"/>
      <c r="X105" s="231"/>
      <c r="Y105" s="63"/>
      <c r="Z105" s="63"/>
      <c r="AA105" s="63"/>
      <c r="AB105" s="63"/>
      <c r="AC105" s="63"/>
      <c r="AD105" s="63"/>
      <c r="AE105" s="62">
        <f t="shared" si="38"/>
        <v>0.05</v>
      </c>
      <c r="AF105" s="289">
        <f>IF($L$99="year:",(AF90)*0.05*(1-$K$93),IF($L$99="semester:",((AF90)*1.04)*0.05*(1-$K$93),IF($L$99="quarter:",((AF90)*1.08)*0.05*(1-$K$93))))</f>
        <v>477.25</v>
      </c>
      <c r="AG105" s="59"/>
      <c r="AH105" s="231"/>
      <c r="AI105" s="63"/>
      <c r="AJ105" s="63"/>
      <c r="AK105" s="63"/>
      <c r="AL105" s="63"/>
      <c r="AM105" s="63"/>
      <c r="AN105" s="63"/>
      <c r="AO105" s="62">
        <f t="shared" si="39"/>
        <v>0.05</v>
      </c>
      <c r="AP105" s="292">
        <f>IF($L$99="year:",(AP90)*0.05*(1-$K$93),IF($L$99="semester:",((AP90)*1.04)*0.05*(1-$K$93),IF($L$99="quarter:",((AP90)*1.08)*0.05*(1-$K$93))))</f>
        <v>486.05</v>
      </c>
      <c r="AZ105" s="18"/>
      <c r="BA105" s="84"/>
      <c r="BB105" s="76"/>
      <c r="BC105" s="77"/>
    </row>
    <row r="106" spans="2:78">
      <c r="B106" s="249" t="s">
        <v>213</v>
      </c>
      <c r="C106" s="250"/>
      <c r="D106" s="250"/>
      <c r="E106" s="250"/>
      <c r="F106" s="250"/>
      <c r="G106" s="250"/>
      <c r="H106" s="250"/>
      <c r="I106" s="250"/>
      <c r="J106" s="109"/>
      <c r="K106" s="64">
        <f t="shared" si="36"/>
        <v>0.18</v>
      </c>
      <c r="L106" s="288">
        <f>L97-L96-L103-L105-L107</f>
        <v>1152.54</v>
      </c>
      <c r="M106" s="57"/>
      <c r="N106" s="230"/>
      <c r="O106" s="109"/>
      <c r="P106" s="109"/>
      <c r="Q106" s="109"/>
      <c r="R106" s="109"/>
      <c r="S106" s="109"/>
      <c r="T106" s="109"/>
      <c r="U106" s="64">
        <f t="shared" si="37"/>
        <v>0.17999999999999997</v>
      </c>
      <c r="V106" s="288">
        <f>V97-V96-V103-V105-V107</f>
        <v>1265.5799999999997</v>
      </c>
      <c r="W106" s="59"/>
      <c r="X106" s="230"/>
      <c r="Y106" s="109"/>
      <c r="Z106" s="109"/>
      <c r="AA106" s="109"/>
      <c r="AB106" s="109"/>
      <c r="AC106" s="109"/>
      <c r="AD106" s="109"/>
      <c r="AE106" s="64">
        <f t="shared" si="38"/>
        <v>0.18000000000000005</v>
      </c>
      <c r="AF106" s="288">
        <f>AF97-AF96-AF103-AF105-AF107</f>
        <v>1718.1000000000004</v>
      </c>
      <c r="AG106" s="59"/>
      <c r="AH106" s="230"/>
      <c r="AI106" s="109"/>
      <c r="AJ106" s="109"/>
      <c r="AK106" s="109"/>
      <c r="AL106" s="109"/>
      <c r="AM106" s="109"/>
      <c r="AN106" s="109"/>
      <c r="AO106" s="64">
        <f t="shared" si="39"/>
        <v>0.18000000000000005</v>
      </c>
      <c r="AP106" s="291">
        <f>AP97-AP96-AP103-AP105-AP107</f>
        <v>1749.7800000000004</v>
      </c>
      <c r="AZ106" s="18"/>
      <c r="BA106" s="84"/>
      <c r="BB106" s="76"/>
      <c r="BC106" s="77"/>
    </row>
    <row r="107" spans="2:78">
      <c r="B107" s="247" t="s">
        <v>214</v>
      </c>
      <c r="C107" s="248"/>
      <c r="D107" s="248"/>
      <c r="E107" s="248"/>
      <c r="F107" s="248"/>
      <c r="G107" s="248"/>
      <c r="H107" s="248"/>
      <c r="I107" s="248"/>
      <c r="J107" s="63"/>
      <c r="K107" s="62">
        <f t="shared" si="36"/>
        <v>0.15</v>
      </c>
      <c r="L107" s="289">
        <f>L97*15%</f>
        <v>960.44999999999993</v>
      </c>
      <c r="M107" s="57"/>
      <c r="N107" s="231"/>
      <c r="O107" s="63"/>
      <c r="P107" s="63"/>
      <c r="Q107" s="63"/>
      <c r="R107" s="63"/>
      <c r="S107" s="63"/>
      <c r="T107" s="63"/>
      <c r="U107" s="62">
        <f t="shared" si="37"/>
        <v>0.15</v>
      </c>
      <c r="V107" s="289">
        <f>V97*15%</f>
        <v>1054.6499999999999</v>
      </c>
      <c r="W107" s="59"/>
      <c r="X107" s="231"/>
      <c r="Y107" s="63"/>
      <c r="Z107" s="63"/>
      <c r="AA107" s="63"/>
      <c r="AB107" s="63"/>
      <c r="AC107" s="63"/>
      <c r="AD107" s="63"/>
      <c r="AE107" s="62">
        <f t="shared" si="38"/>
        <v>0.15</v>
      </c>
      <c r="AF107" s="289">
        <f>AF97*15%</f>
        <v>1431.75</v>
      </c>
      <c r="AG107" s="59"/>
      <c r="AH107" s="231"/>
      <c r="AI107" s="63"/>
      <c r="AJ107" s="63"/>
      <c r="AK107" s="63"/>
      <c r="AL107" s="63"/>
      <c r="AM107" s="63"/>
      <c r="AN107" s="63"/>
      <c r="AO107" s="62">
        <f t="shared" si="39"/>
        <v>0.15</v>
      </c>
      <c r="AP107" s="289">
        <f>AP97*15%</f>
        <v>1458.1499999999999</v>
      </c>
      <c r="AZ107" s="18"/>
      <c r="BD107" s="18"/>
      <c r="BE107" s="18"/>
      <c r="BF107" s="18"/>
    </row>
    <row r="108" spans="2:78">
      <c r="B108" s="171"/>
      <c r="C108" s="172" t="s">
        <v>215</v>
      </c>
      <c r="D108" s="172"/>
      <c r="E108" s="172"/>
      <c r="F108" s="172"/>
      <c r="G108" s="172"/>
      <c r="H108" s="172"/>
      <c r="I108" s="172"/>
      <c r="J108" s="109"/>
      <c r="K108" s="64"/>
      <c r="L108" s="288"/>
      <c r="M108" s="57"/>
      <c r="N108" s="230"/>
      <c r="O108" s="109"/>
      <c r="P108" s="109"/>
      <c r="Q108" s="109"/>
      <c r="R108" s="109"/>
      <c r="S108" s="109"/>
      <c r="T108" s="109"/>
      <c r="U108" s="64"/>
      <c r="V108" s="288"/>
      <c r="W108" s="59"/>
      <c r="X108" s="230"/>
      <c r="Y108" s="109"/>
      <c r="Z108" s="109"/>
      <c r="AA108" s="109"/>
      <c r="AB108" s="109"/>
      <c r="AC108" s="109"/>
      <c r="AD108" s="109"/>
      <c r="AE108" s="64"/>
      <c r="AF108" s="288"/>
      <c r="AG108" s="59"/>
      <c r="AH108" s="230"/>
      <c r="AI108" s="109"/>
      <c r="AJ108" s="109"/>
      <c r="AK108" s="109"/>
      <c r="AL108" s="109"/>
      <c r="AM108" s="109"/>
      <c r="AN108" s="109"/>
      <c r="AO108" s="64"/>
      <c r="AP108" s="291"/>
      <c r="AZ108" s="18"/>
      <c r="BD108" s="18"/>
      <c r="BE108" s="18"/>
      <c r="BF108" s="18"/>
    </row>
    <row r="109" spans="2:78">
      <c r="B109" s="525" t="s">
        <v>216</v>
      </c>
      <c r="C109" s="526"/>
      <c r="D109" s="526"/>
      <c r="E109" s="526"/>
      <c r="F109" s="526"/>
      <c r="G109" s="526"/>
      <c r="H109" s="526"/>
      <c r="I109" s="526"/>
      <c r="J109" s="229"/>
      <c r="K109" s="110"/>
      <c r="L109" s="290">
        <f>-L93</f>
        <v>0</v>
      </c>
      <c r="M109" s="65"/>
      <c r="N109" s="232"/>
      <c r="O109" s="229"/>
      <c r="P109" s="229"/>
      <c r="Q109" s="229"/>
      <c r="R109" s="229"/>
      <c r="S109" s="229"/>
      <c r="T109" s="229"/>
      <c r="U109" s="110"/>
      <c r="V109" s="290">
        <f>-V93</f>
        <v>0</v>
      </c>
      <c r="W109" s="66"/>
      <c r="X109" s="232"/>
      <c r="Y109" s="229"/>
      <c r="Z109" s="229"/>
      <c r="AA109" s="229"/>
      <c r="AB109" s="229"/>
      <c r="AC109" s="229"/>
      <c r="AD109" s="229"/>
      <c r="AE109" s="110"/>
      <c r="AF109" s="290">
        <f>-AF93</f>
        <v>0</v>
      </c>
      <c r="AG109" s="66"/>
      <c r="AH109" s="232"/>
      <c r="AI109" s="229"/>
      <c r="AJ109" s="229"/>
      <c r="AK109" s="229"/>
      <c r="AL109" s="229"/>
      <c r="AM109" s="229"/>
      <c r="AN109" s="229"/>
      <c r="AO109" s="110"/>
      <c r="AP109" s="293">
        <f>-AP93</f>
        <v>0</v>
      </c>
      <c r="AZ109" s="18"/>
      <c r="BD109" s="18"/>
      <c r="BE109" s="18"/>
      <c r="BF109" s="18"/>
    </row>
    <row r="110" spans="2:78">
      <c r="L110" s="88"/>
      <c r="AZ110" s="18"/>
      <c r="BD110" s="18"/>
      <c r="BE110" s="18"/>
      <c r="BF110" s="18"/>
    </row>
    <row r="111" spans="2:78">
      <c r="V111" s="132"/>
      <c r="AZ111" s="18"/>
      <c r="BD111" s="73"/>
      <c r="BE111" s="73"/>
      <c r="BF111" s="73"/>
    </row>
    <row r="112" spans="2:78">
      <c r="B112" s="131" t="s">
        <v>217</v>
      </c>
      <c r="C112" s="294">
        <f>L103</f>
        <v>3969.86</v>
      </c>
      <c r="D112" s="294">
        <f>V103</f>
        <v>4359.22</v>
      </c>
      <c r="E112" s="294">
        <f>AF103</f>
        <v>5917.9</v>
      </c>
      <c r="F112" s="294">
        <f>AP103</f>
        <v>6027.0199999999995</v>
      </c>
      <c r="U112" s="133"/>
      <c r="V112" s="132"/>
      <c r="AZ112" s="18"/>
      <c r="BD112" s="73"/>
      <c r="BE112" s="73"/>
      <c r="BF112" s="73"/>
    </row>
    <row r="113" spans="2:58">
      <c r="B113" s="131" t="s">
        <v>218</v>
      </c>
      <c r="C113" s="294">
        <f>L104</f>
        <v>0</v>
      </c>
      <c r="D113" s="294">
        <f>V104</f>
        <v>0</v>
      </c>
      <c r="E113" s="294">
        <f>AF104</f>
        <v>0</v>
      </c>
      <c r="F113" s="294">
        <f>AP104</f>
        <v>0</v>
      </c>
      <c r="AZ113" s="18"/>
      <c r="BD113" s="73"/>
      <c r="BE113" s="73"/>
      <c r="BF113" s="73"/>
    </row>
    <row r="114" spans="2:58">
      <c r="B114" s="131" t="s">
        <v>211</v>
      </c>
      <c r="C114" s="294">
        <f>L96</f>
        <v>0</v>
      </c>
      <c r="D114" s="294">
        <f>V96</f>
        <v>0</v>
      </c>
      <c r="E114" s="294">
        <f>AF96</f>
        <v>0</v>
      </c>
      <c r="F114" s="294">
        <f>AP96</f>
        <v>0</v>
      </c>
      <c r="AZ114" s="18"/>
      <c r="BD114" s="73"/>
      <c r="BE114" s="73"/>
      <c r="BF114" s="73"/>
    </row>
    <row r="115" spans="2:58">
      <c r="B115" s="252">
        <f>IF(Dashboard!F47="Option A",2,IF(Dashboard!F47="Option B",3,IF(Dashboard!F47="Option C",4,IF(Dashboard!F47="Option D",5))))</f>
        <v>2</v>
      </c>
      <c r="C115" s="134">
        <f>H16</f>
        <v>0</v>
      </c>
      <c r="D115" s="135">
        <f>S16</f>
        <v>0</v>
      </c>
      <c r="E115" s="135">
        <f>AC16</f>
        <v>0</v>
      </c>
      <c r="F115" s="135">
        <f>AM16</f>
        <v>0</v>
      </c>
      <c r="AZ115" s="18"/>
      <c r="BD115" s="73"/>
      <c r="BE115" s="73"/>
      <c r="BF115" s="73"/>
    </row>
    <row r="116" spans="2:58">
      <c r="B116" s="251">
        <f>IF(Dashboard!F47="Option A",C115,IF(Dashboard!F47="Option B",D115,IF(Dashboard!F47="Option C",E115,IF(Dashboard!F47="Option D",F115))))</f>
        <v>0</v>
      </c>
      <c r="AZ116" s="18"/>
      <c r="BD116" s="73"/>
      <c r="BE116" s="73"/>
      <c r="BF116" s="73"/>
    </row>
    <row r="117" spans="2:58">
      <c r="AZ117" s="18"/>
      <c r="BD117" s="73"/>
      <c r="BE117" s="73"/>
      <c r="BF117" s="73"/>
    </row>
    <row r="118" spans="2:58">
      <c r="AZ118" s="18"/>
      <c r="BD118" s="73"/>
      <c r="BE118" s="73"/>
      <c r="BF118" s="73"/>
    </row>
    <row r="119" spans="2:58">
      <c r="AZ119" s="18"/>
      <c r="BA119" s="84"/>
      <c r="BB119" s="76"/>
      <c r="BC119" s="77"/>
      <c r="BD119" s="73"/>
      <c r="BE119" s="73"/>
      <c r="BF119" s="73"/>
    </row>
    <row r="120" spans="2:58">
      <c r="B120">
        <v>1</v>
      </c>
      <c r="C120" s="251">
        <f>IF(Dashboard!$F$47="Option A",L16,IF(Dashboard!$F$47="Option B",V16,IF(Dashboard!$F$47="Option C",AF16,IF(Dashboard!$F$47="Option D",AP16))))</f>
        <v>6403</v>
      </c>
      <c r="AZ120" s="18"/>
      <c r="BA120" s="84"/>
      <c r="BB120" s="76"/>
      <c r="BC120" s="77"/>
      <c r="BD120" s="73"/>
      <c r="BE120" s="73"/>
      <c r="BF120" s="73"/>
    </row>
    <row r="121" spans="2:58">
      <c r="B121">
        <v>2</v>
      </c>
      <c r="C121" s="251" t="str">
        <f>IF(Dashboard!$F$47="Option A",L17,IF(Dashboard!$F$47="Option B",V17,IF(Dashboard!$F$47="Option C",AF17,IF(Dashboard!$F$47="Option D",AP17))))</f>
        <v/>
      </c>
      <c r="AZ121" s="18"/>
      <c r="BA121" s="84"/>
      <c r="BB121" s="76"/>
      <c r="BC121" s="77"/>
      <c r="BD121" s="73"/>
      <c r="BE121" s="73"/>
      <c r="BF121" s="73"/>
    </row>
    <row r="122" spans="2:58">
      <c r="B122">
        <v>3</v>
      </c>
      <c r="C122" s="251" t="str">
        <f>IF(Dashboard!$F$47="Option A",L18,IF(Dashboard!$F$47="Option B",V18,IF(Dashboard!$F$47="Option C",AF18,IF(Dashboard!$F$47="Option D",AP18))))</f>
        <v/>
      </c>
      <c r="AZ122" s="18"/>
      <c r="BA122" s="84"/>
      <c r="BB122" s="76"/>
      <c r="BC122" s="77"/>
      <c r="BD122" s="73"/>
      <c r="BE122" s="73"/>
      <c r="BF122" s="73"/>
    </row>
    <row r="123" spans="2:58">
      <c r="B123">
        <v>4</v>
      </c>
      <c r="C123" s="251" t="str">
        <f>IF(Dashboard!$F$47="Option A",L19,IF(Dashboard!$F$47="Option B",V19,IF(Dashboard!$F$47="Option C",AF19,IF(Dashboard!$F$47="Option D",AP19))))</f>
        <v/>
      </c>
      <c r="AZ123" s="18"/>
      <c r="BA123" s="84"/>
      <c r="BB123" s="76"/>
      <c r="BC123" s="77"/>
      <c r="BD123" s="73"/>
      <c r="BE123" s="73"/>
      <c r="BF123" s="73"/>
    </row>
    <row r="124" spans="2:58">
      <c r="B124">
        <v>5</v>
      </c>
      <c r="C124" s="251" t="str">
        <f>IF(Dashboard!$F$47="Option A",L20,IF(Dashboard!$F$47="Option B",V20,IF(Dashboard!$F$47="Option C",AF20,IF(Dashboard!$F$47="Option D",AP20))))</f>
        <v/>
      </c>
      <c r="AZ124" s="18"/>
      <c r="BA124" s="84"/>
      <c r="BB124" s="76"/>
      <c r="BC124" s="77"/>
      <c r="BD124" s="73"/>
      <c r="BE124" s="73"/>
      <c r="BF124" s="73"/>
    </row>
    <row r="125" spans="2:58">
      <c r="B125">
        <v>6</v>
      </c>
      <c r="C125" s="251" t="str">
        <f>IF(Dashboard!$F$47="Option A",L21,IF(Dashboard!$F$47="Option B",V21,IF(Dashboard!$F$47="Option C",AF21,IF(Dashboard!$F$47="Option D",AP21))))</f>
        <v/>
      </c>
      <c r="AZ125" s="18"/>
      <c r="BA125" s="84"/>
      <c r="BB125" s="76"/>
      <c r="BC125" s="77"/>
    </row>
    <row r="126" spans="2:58">
      <c r="B126">
        <v>7</v>
      </c>
      <c r="C126" s="251" t="str">
        <f>IF(Dashboard!$F$47="Option A",L22,IF(Dashboard!$F$47="Option B",V22,IF(Dashboard!$F$47="Option C",AF22,IF(Dashboard!$F$47="Option D",AP22))))</f>
        <v/>
      </c>
      <c r="AZ126" s="18"/>
      <c r="BA126" s="84"/>
      <c r="BB126" s="76"/>
      <c r="BC126" s="77"/>
    </row>
    <row r="127" spans="2:58">
      <c r="C127" s="251">
        <f>SUMIF(C120:C126,"&lt;&gt;#VALUE!")</f>
        <v>6403</v>
      </c>
      <c r="AZ127" s="18"/>
      <c r="BA127" s="84"/>
      <c r="BB127" s="76"/>
      <c r="BC127" s="77"/>
    </row>
    <row r="128" spans="2:58">
      <c r="C128" s="251" t="e">
        <f>IF(OR($C$11&gt;3,#REF!="YES"),C127*0.2,0)</f>
        <v>#REF!</v>
      </c>
      <c r="AZ128" s="18"/>
      <c r="BA128" s="84"/>
      <c r="BB128" s="76"/>
      <c r="BC128" s="77"/>
    </row>
    <row r="129" spans="3:55">
      <c r="C129" s="251" t="e">
        <f>C127-C128</f>
        <v>#REF!</v>
      </c>
      <c r="AZ129" s="18"/>
      <c r="BA129" s="84"/>
      <c r="BB129" s="76"/>
      <c r="BC129" s="77"/>
    </row>
    <row r="130" spans="3:55">
      <c r="C130" s="251" t="e">
        <f>#REF!</f>
        <v>#REF!</v>
      </c>
      <c r="AZ130" s="18"/>
      <c r="BA130" s="84"/>
      <c r="BB130" s="76"/>
      <c r="BC130" s="77"/>
    </row>
    <row r="131" spans="3:55">
      <c r="AZ131" s="18"/>
      <c r="BA131" s="84"/>
      <c r="BB131" s="76"/>
      <c r="BC131" s="77"/>
    </row>
    <row r="132" spans="3:55">
      <c r="AZ132" s="18"/>
      <c r="BA132" s="84"/>
      <c r="BB132" s="76"/>
      <c r="BC132" s="77"/>
    </row>
    <row r="133" spans="3:55">
      <c r="AZ133" s="18"/>
    </row>
    <row r="134" spans="3:55">
      <c r="AZ134" s="18"/>
    </row>
    <row r="135" spans="3:55">
      <c r="AZ135" s="18"/>
    </row>
    <row r="136" spans="3:55">
      <c r="AZ136" s="18"/>
    </row>
    <row r="137" spans="3:55">
      <c r="AZ137" s="18"/>
    </row>
    <row r="138" spans="3:55">
      <c r="AZ138" s="18"/>
    </row>
    <row r="139" spans="3:55">
      <c r="AZ139" s="18"/>
    </row>
    <row r="140" spans="3:55">
      <c r="AZ140" s="18"/>
    </row>
    <row r="141" spans="3:55">
      <c r="AZ141" s="18"/>
    </row>
    <row r="142" spans="3:55">
      <c r="AZ142" s="18"/>
    </row>
    <row r="143" spans="3:55">
      <c r="AZ143" s="18"/>
    </row>
    <row r="144" spans="3:55">
      <c r="AZ144" s="18"/>
    </row>
    <row r="145" spans="52:55">
      <c r="AZ145" s="18"/>
      <c r="BA145" s="84"/>
      <c r="BB145" s="76"/>
      <c r="BC145" s="77"/>
    </row>
    <row r="146" spans="52:55">
      <c r="AZ146" s="18"/>
      <c r="BA146" s="84"/>
      <c r="BB146" s="76"/>
      <c r="BC146" s="77"/>
    </row>
    <row r="147" spans="52:55">
      <c r="AZ147" s="18"/>
      <c r="BA147" s="84"/>
      <c r="BB147" s="76"/>
      <c r="BC147" s="77"/>
    </row>
    <row r="148" spans="52:55">
      <c r="AZ148" s="18"/>
      <c r="BA148" s="84"/>
      <c r="BB148" s="76"/>
      <c r="BC148" s="77"/>
    </row>
    <row r="149" spans="52:55">
      <c r="AZ149" s="18"/>
      <c r="BA149" s="84"/>
      <c r="BB149" s="76"/>
      <c r="BC149" s="77"/>
    </row>
    <row r="150" spans="52:55">
      <c r="AZ150" s="18"/>
      <c r="BA150" s="84"/>
      <c r="BB150" s="76"/>
      <c r="BC150" s="77"/>
    </row>
    <row r="151" spans="52:55">
      <c r="AZ151" s="18"/>
      <c r="BA151" s="84"/>
      <c r="BB151" s="76"/>
      <c r="BC151" s="77"/>
    </row>
    <row r="152" spans="52:55">
      <c r="AZ152" s="18"/>
      <c r="BA152" s="84"/>
      <c r="BB152" s="76"/>
      <c r="BC152" s="77"/>
    </row>
    <row r="153" spans="52:55">
      <c r="AZ153" s="18"/>
      <c r="BA153" s="84"/>
      <c r="BB153" s="76"/>
      <c r="BC153" s="77"/>
    </row>
    <row r="154" spans="52:55">
      <c r="AZ154" s="18"/>
      <c r="BA154" s="84"/>
      <c r="BB154" s="76"/>
      <c r="BC154" s="77"/>
    </row>
    <row r="155" spans="52:55">
      <c r="AZ155" s="18"/>
      <c r="BA155" s="84"/>
      <c r="BB155" s="76"/>
      <c r="BC155" s="77"/>
    </row>
    <row r="156" spans="52:55">
      <c r="AZ156" s="18"/>
      <c r="BA156" s="84"/>
      <c r="BB156" s="76"/>
      <c r="BC156" s="77"/>
    </row>
    <row r="157" spans="52:55">
      <c r="AZ157" s="18"/>
      <c r="BA157" s="84"/>
      <c r="BB157" s="76"/>
      <c r="BC157" s="77"/>
    </row>
    <row r="158" spans="52:55">
      <c r="AZ158" s="18"/>
      <c r="BA158" s="84"/>
      <c r="BB158" s="76"/>
      <c r="BC158" s="77"/>
    </row>
    <row r="159" spans="52:55">
      <c r="AZ159" s="18"/>
    </row>
    <row r="160" spans="52:55">
      <c r="AZ160" s="18"/>
    </row>
    <row r="161" spans="52:55">
      <c r="AZ161" s="18"/>
    </row>
    <row r="162" spans="52:55">
      <c r="AZ162" s="18"/>
    </row>
    <row r="163" spans="52:55">
      <c r="AZ163" s="18"/>
    </row>
    <row r="164" spans="52:55">
      <c r="AZ164" s="18"/>
    </row>
    <row r="165" spans="52:55">
      <c r="AZ165" s="18"/>
    </row>
    <row r="166" spans="52:55">
      <c r="AZ166" s="18"/>
    </row>
    <row r="167" spans="52:55">
      <c r="AZ167" s="18"/>
    </row>
    <row r="168" spans="52:55">
      <c r="AZ168" s="18"/>
    </row>
    <row r="169" spans="52:55">
      <c r="AZ169" s="18"/>
    </row>
    <row r="170" spans="52:55">
      <c r="AZ170" s="18"/>
    </row>
    <row r="171" spans="52:55">
      <c r="AZ171" s="18"/>
      <c r="BA171" s="84"/>
      <c r="BB171" s="76"/>
      <c r="BC171" s="77"/>
    </row>
    <row r="172" spans="52:55">
      <c r="AZ172" s="18"/>
      <c r="BA172" s="84"/>
      <c r="BB172" s="76"/>
      <c r="BC172" s="77"/>
    </row>
    <row r="173" spans="52:55">
      <c r="AZ173" s="18"/>
      <c r="BA173" s="84"/>
      <c r="BB173" s="76"/>
      <c r="BC173" s="77"/>
    </row>
    <row r="174" spans="52:55">
      <c r="AZ174" s="18"/>
      <c r="BA174" s="84"/>
      <c r="BB174" s="76"/>
      <c r="BC174" s="77"/>
    </row>
    <row r="175" spans="52:55">
      <c r="AZ175" s="18"/>
      <c r="BA175" s="84"/>
      <c r="BB175" s="76"/>
      <c r="BC175" s="77"/>
    </row>
    <row r="176" spans="52:55">
      <c r="AZ176" s="18"/>
      <c r="BA176" s="84"/>
      <c r="BB176" s="76"/>
      <c r="BC176" s="77"/>
    </row>
    <row r="177" spans="52:55">
      <c r="AZ177" s="18"/>
      <c r="BA177" s="84"/>
      <c r="BB177" s="76"/>
      <c r="BC177" s="77"/>
    </row>
    <row r="178" spans="52:55">
      <c r="AZ178" s="18"/>
      <c r="BA178" s="84"/>
      <c r="BB178" s="76"/>
      <c r="BC178" s="77"/>
    </row>
    <row r="179" spans="52:55">
      <c r="AZ179" s="18"/>
      <c r="BA179" s="84"/>
      <c r="BB179" s="76"/>
      <c r="BC179" s="77"/>
    </row>
    <row r="180" spans="52:55">
      <c r="AZ180" s="18"/>
      <c r="BA180" s="84"/>
      <c r="BB180" s="76"/>
      <c r="BC180" s="77"/>
    </row>
    <row r="181" spans="52:55">
      <c r="AZ181" s="18"/>
      <c r="BA181" s="84"/>
      <c r="BB181" s="76"/>
      <c r="BC181" s="77"/>
    </row>
    <row r="182" spans="52:55">
      <c r="AZ182" s="18"/>
      <c r="BA182" s="84"/>
      <c r="BB182" s="76"/>
      <c r="BC182" s="77"/>
    </row>
    <row r="183" spans="52:55">
      <c r="AZ183" s="18"/>
      <c r="BA183" s="84"/>
      <c r="BB183" s="76"/>
      <c r="BC183" s="77"/>
    </row>
    <row r="184" spans="52:55">
      <c r="AZ184" s="18"/>
      <c r="BA184" s="84"/>
      <c r="BB184" s="76"/>
      <c r="BC184" s="77"/>
    </row>
  </sheetData>
  <sheetProtection algorithmName="SHA-512" hashValue="EW261xbSF/g0FNIaeTicUSxdwzx67oJmmxURrUS15UbbGnLwhPiW2e38fnigMCkCYdIWjv/jbejfuB5KsWJOlg==" saltValue="vzw4rSMt9QfSd0zSjDBpqQ==" spinCount="100000" sheet="1" selectLockedCells="1"/>
  <mergeCells count="83">
    <mergeCell ref="AO100:AO101"/>
    <mergeCell ref="B98:K98"/>
    <mergeCell ref="B97:K97"/>
    <mergeCell ref="B109:I109"/>
    <mergeCell ref="AP100:AP101"/>
    <mergeCell ref="N97:U97"/>
    <mergeCell ref="X97:AE97"/>
    <mergeCell ref="AH97:AO97"/>
    <mergeCell ref="B100:I101"/>
    <mergeCell ref="K100:K101"/>
    <mergeCell ref="L100:L101"/>
    <mergeCell ref="U100:U101"/>
    <mergeCell ref="V100:V101"/>
    <mergeCell ref="AE100:AE101"/>
    <mergeCell ref="AF100:AF101"/>
    <mergeCell ref="AJ15:AK15"/>
    <mergeCell ref="B89:I89"/>
    <mergeCell ref="H92:I92"/>
    <mergeCell ref="F91:I91"/>
    <mergeCell ref="B91:C91"/>
    <mergeCell ref="B92:C92"/>
    <mergeCell ref="E15:F15"/>
    <mergeCell ref="P15:Q15"/>
    <mergeCell ref="B85:I85"/>
    <mergeCell ref="B86:C86"/>
    <mergeCell ref="B88:I88"/>
    <mergeCell ref="B87:C87"/>
    <mergeCell ref="B90:I90"/>
    <mergeCell ref="AQ13:AQ14"/>
    <mergeCell ref="A11:B11"/>
    <mergeCell ref="C11:L11"/>
    <mergeCell ref="A12:B12"/>
    <mergeCell ref="C12:L12"/>
    <mergeCell ref="N11:V11"/>
    <mergeCell ref="N12:V12"/>
    <mergeCell ref="BC1:BC2"/>
    <mergeCell ref="C5:L5"/>
    <mergeCell ref="N5:V5"/>
    <mergeCell ref="X5:AF5"/>
    <mergeCell ref="AH5:AP5"/>
    <mergeCell ref="K2:AO3"/>
    <mergeCell ref="N1:AF1"/>
    <mergeCell ref="AH8:AP8"/>
    <mergeCell ref="C14:L14"/>
    <mergeCell ref="N14:V14"/>
    <mergeCell ref="X14:AF14"/>
    <mergeCell ref="AH14:AP14"/>
    <mergeCell ref="C9:L9"/>
    <mergeCell ref="N9:V9"/>
    <mergeCell ref="X9:AF9"/>
    <mergeCell ref="X8:AF8"/>
    <mergeCell ref="AH9:AP9"/>
    <mergeCell ref="X10:AF10"/>
    <mergeCell ref="AH10:AP10"/>
    <mergeCell ref="X11:AF11"/>
    <mergeCell ref="X12:AF12"/>
    <mergeCell ref="AH11:AP11"/>
    <mergeCell ref="AH12:AP12"/>
    <mergeCell ref="AH7:AP7"/>
    <mergeCell ref="A6:B6"/>
    <mergeCell ref="C6:L6"/>
    <mergeCell ref="N6:V6"/>
    <mergeCell ref="X6:AF6"/>
    <mergeCell ref="AH6:AP6"/>
    <mergeCell ref="C7:L7"/>
    <mergeCell ref="N7:V7"/>
    <mergeCell ref="X7:AF7"/>
    <mergeCell ref="A7:B7"/>
    <mergeCell ref="A9:B9"/>
    <mergeCell ref="N10:V10"/>
    <mergeCell ref="A8:B8"/>
    <mergeCell ref="C8:L8"/>
    <mergeCell ref="N8:V8"/>
    <mergeCell ref="N96:O96"/>
    <mergeCell ref="X96:Y96"/>
    <mergeCell ref="AH96:AI96"/>
    <mergeCell ref="A10:B10"/>
    <mergeCell ref="C10:L10"/>
    <mergeCell ref="Z15:AA15"/>
    <mergeCell ref="B96:C96"/>
    <mergeCell ref="B94:C94"/>
    <mergeCell ref="H94:I94"/>
    <mergeCell ref="I96:J96"/>
  </mergeCells>
  <dataValidations count="6">
    <dataValidation type="list" allowBlank="1" showInputMessage="1" showErrorMessage="1" sqref="AW18:AY18" xr:uid="{00000000-0002-0000-0100-000000000000}">
      <formula1>$AP$7:$AP$10</formula1>
    </dataValidation>
    <dataValidation showErrorMessage="1" errorTitle="Invalid loading" error="Please enter 0% - 200% loading as advise by the Medical Team." sqref="U16:W84 Y16:AG84 AI16:AP84" xr:uid="{00000000-0002-0000-0100-000001000000}"/>
    <dataValidation operator="notBetween" showErrorMessage="1" errorTitle="Invalid loading" error="Please enter 0% - 200% loading as advise by the Medical Team." sqref="T16:T84" xr:uid="{00000000-0002-0000-0100-000002000000}"/>
    <dataValidation allowBlank="1" errorTitle="Invalid Age" sqref="C16:C84" xr:uid="{00000000-0002-0000-0100-000003000000}"/>
    <dataValidation type="decimal" showErrorMessage="1" errorTitle="Invalid Discount" error="Discount value is between 0% - 18%." sqref="AO109 X94:AB95 S94:U96 K93 K96 K109 AE109 U109 W94:W96 AC94:AE96 AG94:AG96 AM94:AO96 AH94:AL95" xr:uid="{00000000-0002-0000-0100-000004000000}">
      <formula1>0</formula1>
      <formula2>0.18</formula2>
    </dataValidation>
    <dataValidation type="decimal" showErrorMessage="1" errorTitle="Invalid loading" error="Please enter 0% - 200% loading as advise by the Medical Team." sqref="S16:S84" xr:uid="{00000000-0002-0000-0100-000005000000}">
      <formula1>0</formula1>
      <formula2>2</formula2>
    </dataValidation>
  </dataValidations>
  <pageMargins left="0" right="0" top="0" bottom="0" header="0" footer="0"/>
  <pageSetup paperSize="9" fitToHeight="0" orientation="portrait" horizontalDpi="300" verticalDpi="300" r:id="rId1"/>
  <rowBreaks count="1" manualBreakCount="1">
    <brk id="1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21"/>
  <sheetViews>
    <sheetView showGridLines="0" workbookViewId="0">
      <selection activeCell="H4" sqref="H4"/>
    </sheetView>
  </sheetViews>
  <sheetFormatPr defaultRowHeight="14.45"/>
  <cols>
    <col min="2" max="2" width="18.42578125" customWidth="1"/>
    <col min="5" max="8" width="14.5703125" customWidth="1"/>
  </cols>
  <sheetData>
    <row r="3" spans="2:8" ht="22.5" customHeight="1">
      <c r="B3" s="322"/>
      <c r="C3" s="323" t="s">
        <v>8</v>
      </c>
      <c r="D3" s="323" t="s">
        <v>9</v>
      </c>
      <c r="E3" s="323" t="s">
        <v>10</v>
      </c>
      <c r="F3" s="323" t="s">
        <v>11</v>
      </c>
      <c r="G3" s="323" t="s">
        <v>12</v>
      </c>
      <c r="H3" s="324" t="s">
        <v>13</v>
      </c>
    </row>
    <row r="4" spans="2:8">
      <c r="B4" s="325" t="s">
        <v>16</v>
      </c>
      <c r="C4" s="326" t="str">
        <f>IF(NOT(ISBLANK(Dashboard!D8)),Dashboard!D8,"")</f>
        <v/>
      </c>
      <c r="D4" s="326" t="str">
        <f>IF(NOT(ISBLANK(Dashboard!E8)),Dashboard!E8,"")</f>
        <v/>
      </c>
      <c r="E4" s="326" t="str">
        <f>IF(NOT(ISBLANK(Dashboard!F8)),Dashboard!F8,"")</f>
        <v/>
      </c>
      <c r="F4" s="326" t="str">
        <f>IF(NOT(ISBLANK(Dashboard!G8)),Dashboard!G8,"")</f>
        <v/>
      </c>
      <c r="G4" s="327">
        <f>IF(NOT(ISBLANK(Dashboard!H8)),Dashboard!H8,"")</f>
        <v>22168</v>
      </c>
      <c r="H4" s="328">
        <f>IF(NOT(ISBLANK(Dashboard!I8)),Dashboard!I8,"")</f>
        <v>65</v>
      </c>
    </row>
    <row r="5" spans="2:8">
      <c r="B5" s="325" t="s">
        <v>18</v>
      </c>
      <c r="C5" s="326" t="str">
        <f>IF(NOT(ISBLANK(Dashboard!D9)),Dashboard!D9,"")</f>
        <v/>
      </c>
      <c r="D5" s="326" t="str">
        <f>IF(NOT(ISBLANK(Dashboard!E9)),Dashboard!E9,"")</f>
        <v/>
      </c>
      <c r="E5" s="326" t="str">
        <f>IF(NOT(ISBLANK(Dashboard!F9)),Dashboard!F9,"")</f>
        <v/>
      </c>
      <c r="F5" s="326" t="str">
        <f>IF(NOT(ISBLANK(Dashboard!G9)),Dashboard!G9,"")</f>
        <v/>
      </c>
      <c r="G5" s="327" t="str">
        <f>IF(NOT(ISBLANK(Dashboard!H9)),Dashboard!H9,"")</f>
        <v/>
      </c>
      <c r="H5" s="328" t="str">
        <f>IF(NOT(ISBLANK(Dashboard!I9)),Dashboard!I9,"")</f>
        <v/>
      </c>
    </row>
    <row r="6" spans="2:8">
      <c r="B6" s="325" t="s">
        <v>19</v>
      </c>
      <c r="C6" s="326" t="str">
        <f>IF(NOT(ISBLANK(Dashboard!D10)),Dashboard!D10,"")</f>
        <v/>
      </c>
      <c r="D6" s="326" t="str">
        <f>IF(NOT(ISBLANK(Dashboard!E10)),Dashboard!E10,"")</f>
        <v/>
      </c>
      <c r="E6" s="326" t="str">
        <f>IF(NOT(ISBLANK(Dashboard!F10)),Dashboard!F10,"")</f>
        <v/>
      </c>
      <c r="F6" s="326" t="str">
        <f>IF(NOT(ISBLANK(Dashboard!G10)),Dashboard!G10,"")</f>
        <v/>
      </c>
      <c r="G6" s="327" t="str">
        <f>IF(NOT(ISBLANK(Dashboard!H10)),Dashboard!H10,"")</f>
        <v/>
      </c>
      <c r="H6" s="328" t="str">
        <f>IF(NOT(ISBLANK(Dashboard!I10)),Dashboard!I10,"")</f>
        <v/>
      </c>
    </row>
    <row r="7" spans="2:8">
      <c r="B7" s="325" t="s">
        <v>20</v>
      </c>
      <c r="C7" s="326" t="str">
        <f>IF(NOT(ISBLANK(Dashboard!D11)),Dashboard!D11,"")</f>
        <v/>
      </c>
      <c r="D7" s="326" t="str">
        <f>IF(NOT(ISBLANK(Dashboard!E11)),Dashboard!E11,"")</f>
        <v/>
      </c>
      <c r="E7" s="326" t="str">
        <f>IF(NOT(ISBLANK(Dashboard!F11)),Dashboard!F11,"")</f>
        <v/>
      </c>
      <c r="F7" s="326" t="str">
        <f>IF(NOT(ISBLANK(Dashboard!G11)),Dashboard!G11,"")</f>
        <v/>
      </c>
      <c r="G7" s="327" t="str">
        <f>IF(NOT(ISBLANK(Dashboard!H11)),Dashboard!H11,"")</f>
        <v/>
      </c>
      <c r="H7" s="328" t="str">
        <f>IF(NOT(ISBLANK(Dashboard!I11)),Dashboard!I11,"")</f>
        <v/>
      </c>
    </row>
    <row r="8" spans="2:8">
      <c r="B8" s="325" t="s">
        <v>21</v>
      </c>
      <c r="C8" s="326" t="str">
        <f>IF(NOT(ISBLANK(Dashboard!D12)),Dashboard!D12,"")</f>
        <v/>
      </c>
      <c r="D8" s="326" t="str">
        <f>IF(NOT(ISBLANK(Dashboard!E12)),Dashboard!E12,"")</f>
        <v/>
      </c>
      <c r="E8" s="326" t="str">
        <f>IF(NOT(ISBLANK(Dashboard!F12)),Dashboard!F12,"")</f>
        <v/>
      </c>
      <c r="F8" s="326" t="str">
        <f>IF(NOT(ISBLANK(Dashboard!G12)),Dashboard!G12,"")</f>
        <v/>
      </c>
      <c r="G8" s="327" t="str">
        <f>IF(NOT(ISBLANK(Dashboard!H12)),Dashboard!H12,"")</f>
        <v/>
      </c>
      <c r="H8" s="328" t="str">
        <f>IF(NOT(ISBLANK(Dashboard!I12)),Dashboard!I12,"")</f>
        <v/>
      </c>
    </row>
    <row r="9" spans="2:8">
      <c r="B9" s="325" t="s">
        <v>22</v>
      </c>
      <c r="C9" s="326" t="str">
        <f>IF(NOT(ISBLANK(Dashboard!D13)),Dashboard!D13,"")</f>
        <v/>
      </c>
      <c r="D9" s="326" t="str">
        <f>IF(NOT(ISBLANK(Dashboard!E13)),Dashboard!E13,"")</f>
        <v/>
      </c>
      <c r="E9" s="326" t="str">
        <f>IF(NOT(ISBLANK(Dashboard!F13)),Dashboard!F13,"")</f>
        <v/>
      </c>
      <c r="F9" s="326" t="str">
        <f>IF(NOT(ISBLANK(Dashboard!G13)),Dashboard!G13,"")</f>
        <v/>
      </c>
      <c r="G9" s="327" t="str">
        <f>IF(NOT(ISBLANK(Dashboard!H13)),Dashboard!H13,"")</f>
        <v/>
      </c>
      <c r="H9" s="328" t="str">
        <f>IF(NOT(ISBLANK(Dashboard!I13)),Dashboard!I13,"")</f>
        <v/>
      </c>
    </row>
    <row r="10" spans="2:8">
      <c r="B10" s="325" t="s">
        <v>23</v>
      </c>
      <c r="C10" s="326" t="str">
        <f>IF(NOT(ISBLANK(Dashboard!D14)),Dashboard!D14,"")</f>
        <v/>
      </c>
      <c r="D10" s="326" t="str">
        <f>IF(NOT(ISBLANK(Dashboard!E14)),Dashboard!E14,"")</f>
        <v/>
      </c>
      <c r="E10" s="326" t="str">
        <f>IF(NOT(ISBLANK(Dashboard!F14)),Dashboard!F14,"")</f>
        <v/>
      </c>
      <c r="F10" s="326" t="str">
        <f>IF(NOT(ISBLANK(Dashboard!G14)),Dashboard!G14,"")</f>
        <v/>
      </c>
      <c r="G10" s="327" t="str">
        <f>IF(NOT(ISBLANK(Dashboard!H14)),Dashboard!H14,"")</f>
        <v/>
      </c>
      <c r="H10" s="328" t="str">
        <f>IF(NOT(ISBLANK(Dashboard!I14)),Dashboard!I14,"")</f>
        <v/>
      </c>
    </row>
    <row r="11" spans="2:8">
      <c r="B11" s="329"/>
      <c r="C11" s="329"/>
      <c r="D11" s="329"/>
      <c r="E11" s="329"/>
      <c r="F11" s="329"/>
      <c r="G11" s="330"/>
      <c r="H11" s="329"/>
    </row>
    <row r="12" spans="2:8">
      <c r="B12" s="339"/>
      <c r="C12" s="340"/>
      <c r="D12" s="341"/>
      <c r="E12" s="323" t="s">
        <v>28</v>
      </c>
      <c r="F12" s="323" t="s">
        <v>29</v>
      </c>
      <c r="G12" s="323" t="s">
        <v>30</v>
      </c>
      <c r="H12" s="323" t="s">
        <v>31</v>
      </c>
    </row>
    <row r="13" spans="2:8">
      <c r="B13" s="541" t="s">
        <v>33</v>
      </c>
      <c r="C13" s="542"/>
      <c r="D13" s="543"/>
      <c r="E13" s="331" t="str">
        <f>IF(NOT(ISBLANK(Dashboard!F18)),Dashboard!F18,"")</f>
        <v>Pre</v>
      </c>
      <c r="F13" s="331" t="str">
        <f>IF(NOT(ISBLANK(Dashboard!G18)),Dashboard!G18,"")</f>
        <v>Pre</v>
      </c>
      <c r="G13" s="331" t="str">
        <f>IF(NOT(ISBLANK(Dashboard!H18)),Dashboard!H18,"")</f>
        <v>Plan Custom</v>
      </c>
      <c r="H13" s="331" t="str">
        <f>IF(NOT(ISBLANK(Dashboard!I18)),Dashboard!I18,"")</f>
        <v>Plan Custom</v>
      </c>
    </row>
    <row r="14" spans="2:8">
      <c r="B14" s="541" t="s">
        <v>35</v>
      </c>
      <c r="C14" s="542"/>
      <c r="D14" s="543"/>
      <c r="E14" s="332" t="str">
        <f>IF(NOT(ISBLANK(Dashboard!F19)),Dashboard!F19,"")</f>
        <v>IP6 OP6</v>
      </c>
      <c r="F14" s="332" t="str">
        <f>IF(NOT(ISBLANK(Dashboard!G19)),Dashboard!G19,"")</f>
        <v>IP6 OP6 DV6</v>
      </c>
      <c r="G14" s="332" t="str">
        <f>IF(NOT(ISBLANK(Dashboard!H19)),Dashboard!H19,"")</f>
        <v>IP7 OP7 DV7</v>
      </c>
      <c r="H14" s="332" t="str">
        <f>IF(NOT(ISBLANK(Dashboard!I19)),Dashboard!I19,"")</f>
        <v>IP8 OP8 DV8</v>
      </c>
    </row>
    <row r="15" spans="2:8">
      <c r="B15" s="541" t="s">
        <v>41</v>
      </c>
      <c r="C15" s="542"/>
      <c r="D15" s="543"/>
      <c r="E15" s="332" t="str">
        <f>IF(NOT(ISBLANK(Dashboard!F20)),Dashboard!F20,"")</f>
        <v>Zone C</v>
      </c>
      <c r="F15" s="332" t="str">
        <f>IF(NOT(ISBLANK(Dashboard!G20)),Dashboard!G20,"")</f>
        <v>Zone C</v>
      </c>
      <c r="G15" s="332" t="str">
        <f>IF(NOT(ISBLANK(Dashboard!H20)),Dashboard!H20,"")</f>
        <v>Zone A</v>
      </c>
      <c r="H15" s="332" t="str">
        <f>IF(NOT(ISBLANK(Dashboard!I20)),Dashboard!I20,"")</f>
        <v>Zone B</v>
      </c>
    </row>
    <row r="16" spans="2:8">
      <c r="B16" s="541" t="s">
        <v>46</v>
      </c>
      <c r="C16" s="542"/>
      <c r="D16" s="543"/>
      <c r="E16" s="333" t="str">
        <f>IF(NOT(ISBLANK(Dashboard!F21)),Dashboard!F21,"")</f>
        <v>NIL</v>
      </c>
      <c r="F16" s="333" t="str">
        <f>IF(NOT(ISBLANK(Dashboard!G21)),Dashboard!G21,"")</f>
        <v>NIL</v>
      </c>
      <c r="G16" s="333" t="str">
        <f>IF(NOT(ISBLANK(Dashboard!H21)),Dashboard!H21,"")</f>
        <v>NIL</v>
      </c>
      <c r="H16" s="333" t="str">
        <f>IF(NOT(ISBLANK(Dashboard!I21)),Dashboard!I21,"")</f>
        <v>NIL</v>
      </c>
    </row>
    <row r="17" spans="2:8" hidden="1">
      <c r="B17" s="542" t="s">
        <v>67</v>
      </c>
      <c r="C17" s="542"/>
      <c r="D17" s="544"/>
      <c r="E17" s="334" t="str">
        <f>IF(NOT(ISBLANK(Dashboard!F22)),Dashboard!F22,"")</f>
        <v>NIL</v>
      </c>
      <c r="F17" s="335" t="str">
        <f>IF(NOT(ISBLANK(Dashboard!G22)),Dashboard!G22,"")</f>
        <v>NIL</v>
      </c>
      <c r="G17" s="335" t="str">
        <f>IF(NOT(ISBLANK(Dashboard!H22)),Dashboard!H22,"")</f>
        <v>NIL</v>
      </c>
      <c r="H17" s="335" t="str">
        <f>IF(NOT(ISBLANK(Dashboard!I22)),Dashboard!I22,"")</f>
        <v>NIL</v>
      </c>
    </row>
    <row r="18" spans="2:8">
      <c r="B18" s="545" t="s">
        <v>49</v>
      </c>
      <c r="C18" s="545"/>
      <c r="D18" s="546"/>
      <c r="E18" s="533" t="str">
        <f>IF(NOT(ISBLANK(Dashboard!F23)),Dashboard!F23,"")</f>
        <v>Annually</v>
      </c>
      <c r="F18" s="534"/>
      <c r="G18" s="534"/>
      <c r="H18" s="535"/>
    </row>
    <row r="19" spans="2:8">
      <c r="B19" s="536" t="s">
        <v>70</v>
      </c>
      <c r="C19" s="537"/>
      <c r="D19" s="538"/>
      <c r="E19" s="336">
        <f>IF(NOT(ISBLANK(Dashboard!M22)),Dashboard!M22,"")</f>
        <v>6403</v>
      </c>
      <c r="F19" s="336">
        <f>IF(NOT(ISBLANK(Dashboard!N22)),Dashboard!N22,"")</f>
        <v>7031</v>
      </c>
      <c r="G19" s="336">
        <f>IF(NOT(ISBLANK(Dashboard!O22)),Dashboard!O22,"")</f>
        <v>9545</v>
      </c>
      <c r="H19" s="336">
        <f>IF(NOT(ISBLANK(Dashboard!P22)),Dashboard!P22,"")</f>
        <v>9721</v>
      </c>
    </row>
    <row r="20" spans="2:8">
      <c r="B20" s="536" t="s">
        <v>73</v>
      </c>
      <c r="C20" s="537"/>
      <c r="D20" s="342" t="str">
        <f>IF(E18="Annually","year:",IF(E18="Semi_Annually","semester:",IF(E18="Quarterly","quarter:")))</f>
        <v>year:</v>
      </c>
      <c r="E20" s="336">
        <f>IF(NOT(ISBLANK(Dashboard!M20)),Dashboard!M20,"")</f>
        <v>6403</v>
      </c>
      <c r="F20" s="336">
        <f>IF(NOT(ISBLANK(Dashboard!N20)),Dashboard!N20,"")</f>
        <v>7031</v>
      </c>
      <c r="G20" s="336">
        <f>IF(NOT(ISBLANK(Dashboard!O20)),Dashboard!O20,"")</f>
        <v>9545</v>
      </c>
      <c r="H20" s="336">
        <f>IF(NOT(ISBLANK(Dashboard!P20)),Dashboard!P20,"")</f>
        <v>9721</v>
      </c>
    </row>
    <row r="21" spans="2:8">
      <c r="B21" s="539" t="s">
        <v>219</v>
      </c>
      <c r="C21" s="540"/>
      <c r="D21" s="337" t="str">
        <f>D20</f>
        <v>year:</v>
      </c>
      <c r="E21" s="338">
        <f>E20*0.15</f>
        <v>960.44999999999993</v>
      </c>
      <c r="F21" s="338">
        <f>F20*0.15</f>
        <v>1054.6499999999999</v>
      </c>
      <c r="G21" s="338">
        <f>G20*0.15</f>
        <v>1431.75</v>
      </c>
      <c r="H21" s="338">
        <f>H20*0.15</f>
        <v>1458.1499999999999</v>
      </c>
    </row>
  </sheetData>
  <sheetProtection algorithmName="SHA-512" hashValue="+D4cnzjFxONwFBKf/IiUG5KlzmQH2ho3yWDDQn9WxrlefU9XqeUnn6M84ctaiF3iBXb499pMBHscsT3/VM2P1A==" saltValue="RJvlPttfn0Ut2rVtfBBpPg==" spinCount="100000" sheet="1" selectLockedCells="1"/>
  <mergeCells count="10">
    <mergeCell ref="E18:H18"/>
    <mergeCell ref="B19:D19"/>
    <mergeCell ref="B20:C20"/>
    <mergeCell ref="B21:C21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88"/>
  <sheetViews>
    <sheetView showGridLines="0" showRuler="0" view="pageLayout" zoomScaleNormal="100" zoomScaleSheetLayoutView="100" workbookViewId="0">
      <selection activeCell="G3" sqref="G3"/>
    </sheetView>
  </sheetViews>
  <sheetFormatPr defaultColWidth="9.140625" defaultRowHeight="14.45"/>
  <cols>
    <col min="1" max="1" width="5.42578125" customWidth="1"/>
    <col min="2" max="3" width="11.42578125" customWidth="1"/>
    <col min="4" max="4" width="6.5703125" customWidth="1"/>
    <col min="5" max="5" width="23.42578125" customWidth="1"/>
    <col min="6" max="13" width="7" customWidth="1"/>
    <col min="19" max="19" width="9.42578125" customWidth="1"/>
  </cols>
  <sheetData>
    <row r="1" spans="1:13">
      <c r="A1" s="571" t="s">
        <v>220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</row>
    <row r="2" spans="1:13">
      <c r="A2" s="571" t="str">
        <f>CONCATENATE(Dashboard!D8," ",Dashboard!F8," ",Dashboard!G8)</f>
        <v xml:space="preserve">  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</row>
    <row r="3" spans="1:13">
      <c r="A3" s="615"/>
      <c r="B3" s="615"/>
      <c r="C3" s="160"/>
      <c r="D3" s="67"/>
      <c r="E3" s="67"/>
      <c r="F3" s="67"/>
      <c r="G3" s="67"/>
      <c r="H3" s="67"/>
      <c r="I3" s="139"/>
      <c r="J3" s="577"/>
      <c r="K3" s="577"/>
      <c r="L3" s="577"/>
      <c r="M3" s="577"/>
    </row>
    <row r="4" spans="1:13">
      <c r="A4" s="576" t="s">
        <v>221</v>
      </c>
      <c r="B4" s="576"/>
      <c r="C4" s="576"/>
      <c r="D4" s="67"/>
      <c r="E4" s="67"/>
      <c r="F4" s="67"/>
      <c r="G4" s="67"/>
      <c r="H4" s="67"/>
      <c r="I4" s="139"/>
      <c r="J4" s="577"/>
      <c r="K4" s="577"/>
      <c r="L4" s="577"/>
      <c r="M4" s="577"/>
    </row>
    <row r="5" spans="1:13">
      <c r="A5" s="552" t="s">
        <v>222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</row>
    <row r="6" spans="1:13">
      <c r="A6" s="552" t="s">
        <v>223</v>
      </c>
      <c r="B6" s="552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</row>
    <row r="7" spans="1:13">
      <c r="A7" s="552" t="s">
        <v>224</v>
      </c>
      <c r="B7" s="552"/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2"/>
    </row>
    <row r="8" spans="1:13">
      <c r="A8" s="553"/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</row>
    <row r="9" spans="1:13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</row>
    <row r="10" spans="1:13" hidden="1">
      <c r="F10" s="604" t="str">
        <f>Calculator!C6</f>
        <v>IP6 OP6</v>
      </c>
      <c r="G10" s="604"/>
      <c r="H10" s="604" t="str">
        <f>Calculator!N6</f>
        <v>IP6 OP6 DV6</v>
      </c>
      <c r="I10" s="604"/>
      <c r="J10" s="604" t="str">
        <f>Calculator!X6</f>
        <v>IP7 OP7 DV7</v>
      </c>
      <c r="K10" s="604"/>
      <c r="L10" s="604" t="str">
        <f>Calculator!AH6</f>
        <v>IP8 OP8 DV8</v>
      </c>
      <c r="M10" s="604"/>
    </row>
    <row r="11" spans="1:13" hidden="1">
      <c r="F11" s="605" t="str">
        <f>VLOOKUP($F$10,Dashboard!$C$89:$F$116,2,0)</f>
        <v>IP6</v>
      </c>
      <c r="G11" s="605"/>
      <c r="H11" s="605" t="str">
        <f>VLOOKUP($H$10,Dashboard!$C$89:$F$116,2,0)</f>
        <v>IP6</v>
      </c>
      <c r="I11" s="605"/>
      <c r="J11" s="605" t="str">
        <f>VLOOKUP($J$10,Dashboard!$C$89:$F$116,2,0)</f>
        <v>IP7</v>
      </c>
      <c r="K11" s="605"/>
      <c r="L11" s="605" t="str">
        <f>VLOOKUP($L$10,Dashboard!$C$89:$F$116,2,0)</f>
        <v>IP8</v>
      </c>
      <c r="M11" s="605"/>
    </row>
    <row r="12" spans="1:13" hidden="1">
      <c r="F12" s="605" t="str">
        <f>VLOOKUP($F$10,Dashboard!$C$89:$F$116,3,0)</f>
        <v>OP6</v>
      </c>
      <c r="G12" s="605"/>
      <c r="H12" s="605" t="str">
        <f>VLOOKUP($H$10,Dashboard!$C$89:$F$116,3,0)</f>
        <v>OP6</v>
      </c>
      <c r="I12" s="605"/>
      <c r="J12" s="605" t="str">
        <f>VLOOKUP($J$10,Dashboard!$C$89:$F$116,3,0)</f>
        <v>OP7</v>
      </c>
      <c r="K12" s="605"/>
      <c r="L12" s="605" t="str">
        <f>VLOOKUP($L$10,Dashboard!$C$89:$F$116,3,0)</f>
        <v>OP8</v>
      </c>
      <c r="M12" s="605"/>
    </row>
    <row r="13" spans="1:13" hidden="1">
      <c r="F13" s="605">
        <f>VLOOKUP($F$10,Dashboard!$C$89:$F$116,4,0)</f>
        <v>0</v>
      </c>
      <c r="G13" s="605"/>
      <c r="H13" s="605" t="str">
        <f>VLOOKUP($H$10,Dashboard!$C$89:$F$116,4,0)</f>
        <v>DV6</v>
      </c>
      <c r="I13" s="605"/>
      <c r="J13" s="605" t="str">
        <f>VLOOKUP($J$10,Dashboard!$C$89:$F$116,4,0)</f>
        <v>DV7</v>
      </c>
      <c r="K13" s="605"/>
      <c r="L13" s="605" t="str">
        <f>VLOOKUP($L$10,Dashboard!$C$89:$F$116,4,0)</f>
        <v>DV8</v>
      </c>
      <c r="M13" s="605"/>
    </row>
    <row r="14" spans="1:13">
      <c r="F14" s="605"/>
      <c r="G14" s="605"/>
      <c r="H14" s="605"/>
      <c r="I14" s="605"/>
      <c r="J14" s="605"/>
      <c r="K14" s="605"/>
      <c r="L14" s="605"/>
      <c r="M14" s="605"/>
    </row>
    <row r="15" spans="1:13">
      <c r="A15" s="295"/>
      <c r="B15" s="295"/>
      <c r="C15" s="295"/>
      <c r="D15" s="295"/>
      <c r="E15" s="295"/>
      <c r="F15" s="569" t="s">
        <v>28</v>
      </c>
      <c r="G15" s="569"/>
      <c r="H15" s="569" t="s">
        <v>29</v>
      </c>
      <c r="I15" s="569"/>
      <c r="J15" s="569" t="s">
        <v>30</v>
      </c>
      <c r="K15" s="569"/>
      <c r="L15" s="569" t="s">
        <v>31</v>
      </c>
      <c r="M15" s="569"/>
    </row>
    <row r="16" spans="1:13">
      <c r="A16" s="578" t="s">
        <v>33</v>
      </c>
      <c r="B16" s="578"/>
      <c r="C16" s="578"/>
      <c r="D16" s="578"/>
      <c r="E16" s="578"/>
      <c r="F16" s="549" t="str">
        <f>Dashboard!F18</f>
        <v>Pre</v>
      </c>
      <c r="G16" s="549"/>
      <c r="H16" s="549" t="str">
        <f>Dashboard!G18</f>
        <v>Pre</v>
      </c>
      <c r="I16" s="549"/>
      <c r="J16" s="549" t="str">
        <f>Dashboard!H18</f>
        <v>Plan Custom</v>
      </c>
      <c r="K16" s="549"/>
      <c r="L16" s="549" t="str">
        <f>Dashboard!I18</f>
        <v>Plan Custom</v>
      </c>
      <c r="M16" s="549"/>
    </row>
    <row r="17" spans="1:13">
      <c r="A17" s="578" t="s">
        <v>35</v>
      </c>
      <c r="B17" s="578"/>
      <c r="C17" s="578"/>
      <c r="D17" s="578"/>
      <c r="E17" s="578"/>
      <c r="F17" s="549" t="str">
        <f>Dashboard!F19</f>
        <v>IP6 OP6</v>
      </c>
      <c r="G17" s="549"/>
      <c r="H17" s="549" t="str">
        <f>Dashboard!G19</f>
        <v>IP6 OP6 DV6</v>
      </c>
      <c r="I17" s="549"/>
      <c r="J17" s="549" t="str">
        <f>Dashboard!H19</f>
        <v>IP7 OP7 DV7</v>
      </c>
      <c r="K17" s="549"/>
      <c r="L17" s="549" t="str">
        <f>Dashboard!I19</f>
        <v>IP8 OP8 DV8</v>
      </c>
      <c r="M17" s="549"/>
    </row>
    <row r="18" spans="1:13">
      <c r="A18" s="578" t="s">
        <v>225</v>
      </c>
      <c r="B18" s="578"/>
      <c r="C18" s="578"/>
      <c r="D18" s="578"/>
      <c r="E18" s="578"/>
      <c r="F18" s="549" t="str">
        <f>Dashboard!F20</f>
        <v>Zone C</v>
      </c>
      <c r="G18" s="549"/>
      <c r="H18" s="549" t="str">
        <f>Dashboard!G20</f>
        <v>Zone C</v>
      </c>
      <c r="I18" s="549"/>
      <c r="J18" s="549" t="str">
        <f>Dashboard!H20</f>
        <v>Zone A</v>
      </c>
      <c r="K18" s="549"/>
      <c r="L18" s="549" t="str">
        <f>Dashboard!I20</f>
        <v>Zone B</v>
      </c>
      <c r="M18" s="549"/>
    </row>
    <row r="19" spans="1:13">
      <c r="A19" s="578" t="s">
        <v>46</v>
      </c>
      <c r="B19" s="578"/>
      <c r="C19" s="578"/>
      <c r="D19" s="578"/>
      <c r="E19" s="578"/>
      <c r="F19" s="560" t="str">
        <f>Dashboard!F21</f>
        <v>NIL</v>
      </c>
      <c r="G19" s="560"/>
      <c r="H19" s="560" t="str">
        <f>Dashboard!G21</f>
        <v>NIL</v>
      </c>
      <c r="I19" s="560"/>
      <c r="J19" s="560" t="str">
        <f>Dashboard!H21</f>
        <v>NIL</v>
      </c>
      <c r="K19" s="560"/>
      <c r="L19" s="560" t="str">
        <f>Dashboard!I21</f>
        <v>NIL</v>
      </c>
      <c r="M19" s="560"/>
    </row>
    <row r="20" spans="1:13">
      <c r="A20" s="616" t="s">
        <v>226</v>
      </c>
      <c r="B20" s="616"/>
      <c r="C20" s="616"/>
      <c r="D20" s="616"/>
      <c r="E20" s="616"/>
      <c r="F20" s="607">
        <f>IF(LEFT(F11,3)="IP6",TOB!$C$2,IF(LEFT(F11,3)="IP7",TOB!$E$2,IF(LEFT(F11,3)="IP8",TOB!$F$2,"")))</f>
        <v>100000</v>
      </c>
      <c r="G20" s="607"/>
      <c r="H20" s="607">
        <f>IF(LEFT(H11,3)="IP6",TOB!$C$2,IF(LEFT(H11,3)="IP7",TOB!$E$2,IF(LEFT(H11,3)="IP8",TOB!$F$2,"")))</f>
        <v>100000</v>
      </c>
      <c r="I20" s="607"/>
      <c r="J20" s="607">
        <f>IF(LEFT(J11,3)="IP6",TOB!$C$2,IF(LEFT(J11,3)="IP7",TOB!$E$2,IF(LEFT(J11,3)="IP8",TOB!$F$2,"")))</f>
        <v>300000</v>
      </c>
      <c r="K20" s="607"/>
      <c r="L20" s="607">
        <f>IF(LEFT(L11,3)="IP6",TOB!$C$2,IF(LEFT(L11,3)="IP7",TOB!$E$2,IF(LEFT(L11,3)="IP8",TOB!$F$2,"")))</f>
        <v>500000</v>
      </c>
      <c r="M20" s="607"/>
    </row>
    <row r="21" spans="1:13">
      <c r="A21" s="587" t="s">
        <v>227</v>
      </c>
      <c r="B21" s="587"/>
      <c r="C21" s="587"/>
      <c r="D21" s="587"/>
      <c r="E21" s="587"/>
      <c r="F21" s="606" t="b">
        <f>IF($F$11="IP1",TOB!C3,IF($F$11="IP2",TOB!E3))</f>
        <v>0</v>
      </c>
      <c r="G21" s="606"/>
      <c r="H21" s="606" t="b">
        <f>IF($H$11="IP1",TOB!C3,IF($H$11="IP2",TOB!E3))</f>
        <v>0</v>
      </c>
      <c r="I21" s="606"/>
      <c r="J21" s="606" t="b">
        <f>IF($J$11="IP1",TOB!C3,IF($J$11="IP2",TOB!E3))</f>
        <v>0</v>
      </c>
      <c r="K21" s="606"/>
      <c r="L21" s="606" t="b">
        <f>IF($L$11="IP1",TOB!C3,IF($L$11="IP2",TOB!E3))</f>
        <v>0</v>
      </c>
      <c r="M21" s="606"/>
    </row>
    <row r="22" spans="1:13" ht="15" customHeight="1">
      <c r="A22" s="595" t="str">
        <f>TOB!A4</f>
        <v>Standard private room</v>
      </c>
      <c r="B22" s="596"/>
      <c r="C22" s="596"/>
      <c r="D22" s="596"/>
      <c r="E22" s="596"/>
      <c r="F22" s="563" t="str">
        <f>IF(LEFT(F11,3)="IP6",TOB!$C$4,IF(LEFT(F11,3)="IP7",TOB!$E$4,IF(LEFT(F11,3)="IP8",TOB!$F$4,"")))</f>
        <v>Paid in full</v>
      </c>
      <c r="G22" s="563"/>
      <c r="H22" s="563" t="str">
        <f>IF(LEFT(H11,3)="IP6",TOB!$C$4,IF(LEFT(H11,3)="IP7",TOB!$E$4,IF(LEFT(H11,3)="IP8",TOB!$F$4,"")))</f>
        <v>Paid in full</v>
      </c>
      <c r="I22" s="563"/>
      <c r="J22" s="563" t="str">
        <f>IF(LEFT(J11,3)="IP6",TOB!$C$4,IF(LEFT(J11,3)="IP7",TOB!$E$4,IF(LEFT(J11,3)="IP8",TOB!$F$4,"")))</f>
        <v>Paid in full</v>
      </c>
      <c r="K22" s="563"/>
      <c r="L22" s="563" t="str">
        <f>IF(LEFT(L11,3)="IP6",TOB!$C$4,IF(LEFT(L11,3)="IP7",TOB!$E$4,IF(LEFT(L11,3)="IP8",TOB!$F$4,"")))</f>
        <v>Paid in full</v>
      </c>
      <c r="M22" s="564"/>
    </row>
    <row r="23" spans="1:13" ht="18" customHeight="1">
      <c r="A23" s="593" t="str">
        <f>TOB!A5</f>
        <v>Parent accommodation with an insured child under 18</v>
      </c>
      <c r="B23" s="594"/>
      <c r="C23" s="594"/>
      <c r="D23" s="594"/>
      <c r="E23" s="594"/>
      <c r="F23" s="565" t="str">
        <f>IF(LEFT(F11,3)="IP6",TOB!$C$5,IF(LEFT(F11,3)="IP7",TOB!$E$5,IF(LEFT(F11,3)="IP8",TOB!$F$5,"")))</f>
        <v>$20 per day max 30 days</v>
      </c>
      <c r="G23" s="565"/>
      <c r="H23" s="565" t="str">
        <f>IF(LEFT(H11,3)="IP6",TOB!$C$5,IF(LEFT(H11,3)="IP7",TOB!$E$5,IF(LEFT(H11,3)="IP8",TOB!$F$5,"")))</f>
        <v>$20 per day max 30 days</v>
      </c>
      <c r="I23" s="565"/>
      <c r="J23" s="565" t="str">
        <f>IF(LEFT(J11,3)="IP6",TOB!$C$5,IF(LEFT(J11,3)="IP7",TOB!$E$5,IF(LEFT(J11,3)="IP8",TOB!$F$5,"")))</f>
        <v>$30 per day max 30 days</v>
      </c>
      <c r="K23" s="565"/>
      <c r="L23" s="565" t="str">
        <f>IF(LEFT(L11,3)="IP6",TOB!$C$5,IF(LEFT(L11,3)="IP7",TOB!$E$5,IF(LEFT(L11,3)="IP8",TOB!$F$5,"")))</f>
        <v>$30 per day max 30 days</v>
      </c>
      <c r="M23" s="603"/>
    </row>
    <row r="24" spans="1:13" ht="15" customHeight="1">
      <c r="A24" s="595" t="str">
        <f>TOB!A6</f>
        <v>Day care treatment</v>
      </c>
      <c r="B24" s="596"/>
      <c r="C24" s="596"/>
      <c r="D24" s="596"/>
      <c r="E24" s="596"/>
      <c r="F24" s="563" t="str">
        <f>IF(LEFT(F11,3)="IP6",TOB!$C$6,IF(LEFT(F11,3)="IP7",TOB!$E$6,IF(LEFT(F11,3)="IP8",TOB!$F$6,"")))</f>
        <v>Paid in full</v>
      </c>
      <c r="G24" s="563"/>
      <c r="H24" s="563" t="str">
        <f>IF(LEFT(H11,3)="IP6",TOB!$C$6,IF(LEFT(H11,3)="IP7",TOB!$E$6,IF(LEFT(H11,3)="IP8",TOB!$F$6,"")))</f>
        <v>Paid in full</v>
      </c>
      <c r="I24" s="563"/>
      <c r="J24" s="563" t="str">
        <f>IF(LEFT(J11,3)="IP6",TOB!$C$6,IF(LEFT(J11,3)="IP7",TOB!$E$6,IF(LEFT(J11,3)="IP8",TOB!$F$6,"")))</f>
        <v>Paid in full</v>
      </c>
      <c r="K24" s="563"/>
      <c r="L24" s="563" t="str">
        <f>IF(LEFT(L11,3)="IP6",TOB!$C$6,IF(LEFT(L11,3)="IP7",TOB!$E$6,IF(LEFT(L11,3)="IP8",TOB!$F$6,"")))</f>
        <v>Paid in full</v>
      </c>
      <c r="M24" s="564"/>
    </row>
    <row r="25" spans="1:13">
      <c r="A25" s="593" t="str">
        <f>TOB!A7</f>
        <v>Nursing Care and Board</v>
      </c>
      <c r="B25" s="594"/>
      <c r="C25" s="594"/>
      <c r="D25" s="594"/>
      <c r="E25" s="594"/>
      <c r="F25" s="565" t="str">
        <f>IF(LEFT(F11,3)="IP6",TOB!$C$7,IF(LEFT(F11,3)="IP7",TOB!$E$7,IF(LEFT(F11,3)="IP8",TOB!$F$7,"")))</f>
        <v>Paid in full</v>
      </c>
      <c r="G25" s="565"/>
      <c r="H25" s="565" t="str">
        <f>IF(LEFT(H11,3)="IP6",TOB!$C$7,IF(LEFT(H11,3)="IP7",TOB!$E$7,IF(LEFT(H11,3)="IP8",TOB!$F$7,"")))</f>
        <v>Paid in full</v>
      </c>
      <c r="I25" s="565"/>
      <c r="J25" s="565" t="str">
        <f>IF(LEFT(J11,3)="IP6",TOB!$C$7,IF(LEFT(J11,3)="IP7",TOB!$E$7,IF(LEFT(J11,3)="IP8",TOB!$F$7,"")))</f>
        <v>Paid in full</v>
      </c>
      <c r="K25" s="565"/>
      <c r="L25" s="565" t="str">
        <f>IF(LEFT(L11,3)="IP6",TOB!$C$7,IF(LEFT(L11,3)="IP7",TOB!$E$7,IF(LEFT(L11,3)="IP8",TOB!$F$7,"")))</f>
        <v>Paid in full</v>
      </c>
      <c r="M25" s="603"/>
    </row>
    <row r="26" spans="1:13">
      <c r="A26" s="595" t="str">
        <f>TOB!A8</f>
        <v>Operating room, medicine &amp; surgical dressing</v>
      </c>
      <c r="B26" s="596"/>
      <c r="C26" s="596"/>
      <c r="D26" s="596"/>
      <c r="E26" s="596"/>
      <c r="F26" s="563" t="str">
        <f>IF(LEFT(F11,3)="IP6",TOB!$C$8,IF(LEFT(F11,3)="IP7",TOB!$E$8,IF(LEFT(F11,3)="IP8",TOB!$F$8,"")))</f>
        <v>Paid in full</v>
      </c>
      <c r="G26" s="563"/>
      <c r="H26" s="563" t="str">
        <f>IF(LEFT(H11,3)="IP6",TOB!$C$8,IF(LEFT(H11,3)="IP7",TOB!$E$8,IF(LEFT(H11,3)="IP8",TOB!$F$8,"")))</f>
        <v>Paid in full</v>
      </c>
      <c r="I26" s="563"/>
      <c r="J26" s="563" t="str">
        <f>IF(LEFT(J11,3)="IP6",TOB!$C$8,IF(LEFT(J11,3)="IP7",TOB!$E$8,IF(LEFT(J11,3)="IP8",TOB!$F$8,"")))</f>
        <v>Paid in full</v>
      </c>
      <c r="K26" s="563"/>
      <c r="L26" s="563" t="str">
        <f>IF(LEFT(L11,3)="IP6",TOB!$C$8,IF(LEFT(L11,3)="IP7",TOB!$E$8,IF(LEFT(L11,3)="IP8",TOB!$F$8,"")))</f>
        <v>Paid in full</v>
      </c>
      <c r="M26" s="564"/>
    </row>
    <row r="27" spans="1:13">
      <c r="A27" s="593" t="str">
        <f>TOB!A9</f>
        <v>Prescription drugs and materials</v>
      </c>
      <c r="B27" s="594"/>
      <c r="C27" s="594"/>
      <c r="D27" s="594"/>
      <c r="E27" s="594"/>
      <c r="F27" s="565" t="str">
        <f>IF(LEFT(F11,3)="IP6",TOB!$C$9,IF(LEFT(F11,3)="IP7",TOB!$E$9,IF(LEFT(F11,3)="IP8",TOB!$F$9,"")))</f>
        <v>Paid in full</v>
      </c>
      <c r="G27" s="565"/>
      <c r="H27" s="565" t="str">
        <f>IF(LEFT(H11,3)="IP6",TOB!$C$9,IF(LEFT(H11,3)="IP7",TOB!$E$9,IF(LEFT(H11,3)="IP8",TOB!$F$9,"")))</f>
        <v>Paid in full</v>
      </c>
      <c r="I27" s="565"/>
      <c r="J27" s="565" t="str">
        <f>IF(LEFT(J11,3)="IP6",TOB!$C$9,IF(LEFT(J11,3)="IP7",TOB!$E$9,IF(LEFT(J11,3)="IP8",TOB!$F$9,"")))</f>
        <v>Paid in full</v>
      </c>
      <c r="K27" s="565"/>
      <c r="L27" s="565" t="str">
        <f>IF(LEFT(L11,3)="IP6",TOB!$C$9,IF(LEFT(L11,3)="IP7",TOB!$E$9,IF(LEFT(L11,3)="IP8",TOB!$F$9,"")))</f>
        <v>Paid in full</v>
      </c>
      <c r="M27" s="603"/>
    </row>
    <row r="28" spans="1:13">
      <c r="A28" s="595" t="str">
        <f>TOB!A10</f>
        <v>MRI, PET &amp; CT-PET Scans</v>
      </c>
      <c r="B28" s="596"/>
      <c r="C28" s="596"/>
      <c r="D28" s="596"/>
      <c r="E28" s="596"/>
      <c r="F28" s="563" t="str">
        <f>IF(LEFT(F11,3)="IP6",TOB!$C$10,IF(LEFT(F11,3)="IP7",TOB!$E$10,IF(LEFT(F11,3)="IP8",TOB!$F$10,"")))</f>
        <v>Paid in full</v>
      </c>
      <c r="G28" s="563"/>
      <c r="H28" s="563" t="str">
        <f>IF(LEFT(H11,3)="IP6",TOB!$C$10,IF(LEFT(H11,3)="IP7",TOB!$E$10,IF(LEFT(H11,3)="IP8",TOB!$F$10,"")))</f>
        <v>Paid in full</v>
      </c>
      <c r="I28" s="563"/>
      <c r="J28" s="563" t="str">
        <f>IF(LEFT(J11,3)="IP6",TOB!$C$10,IF(LEFT(J11,3)="IP7",TOB!$E$10,IF(LEFT(J11,3)="IP8",TOB!$F$10,"")))</f>
        <v>Paid in full</v>
      </c>
      <c r="K28" s="563"/>
      <c r="L28" s="563" t="str">
        <f>IF(LEFT(L11,3)="IP6",TOB!$C$10,IF(LEFT(L11,3)="IP7",TOB!$E$10,IF(LEFT(L11,3)="IP8",TOB!$F$10,"")))</f>
        <v>Paid in full</v>
      </c>
      <c r="M28" s="564"/>
    </row>
    <row r="29" spans="1:13">
      <c r="A29" s="593" t="str">
        <f>TOB!A11</f>
        <v>Intensive care, coronary care, dependency unit</v>
      </c>
      <c r="B29" s="594"/>
      <c r="C29" s="594"/>
      <c r="D29" s="594"/>
      <c r="E29" s="594"/>
      <c r="F29" s="565" t="str">
        <f>IF(LEFT(F11,3)="IP6",TOB!$C$11,IF(LEFT(F11,3)="IP7",TOB!$E$11,IF(LEFT(F11,3)="IP8",TOB!$F$11,"")))</f>
        <v>Paid in full</v>
      </c>
      <c r="G29" s="565"/>
      <c r="H29" s="565" t="str">
        <f>IF(LEFT(H11,3)="IP6",TOB!$C$11,IF(LEFT(H11,3)="IP7",TOB!$E$11,IF(LEFT(H11,3)="IP8",TOB!$F$11,"")))</f>
        <v>Paid in full</v>
      </c>
      <c r="I29" s="565"/>
      <c r="J29" s="565" t="str">
        <f>IF(LEFT(J11,3)="IP6",TOB!$C$11,IF(LEFT(J11,3)="IP7",TOB!$E$11,IF(LEFT(J11,3)="IP8",TOB!$F$11,"")))</f>
        <v>Paid in full</v>
      </c>
      <c r="K29" s="565"/>
      <c r="L29" s="565" t="str">
        <f>IF(LEFT(L11,3)="IP6",TOB!$C$11,IF(LEFT(L11,3)="IP7",TOB!$E$11,IF(LEFT(L11,3)="IP8",TOB!$F$11,"")))</f>
        <v>Paid in full</v>
      </c>
      <c r="M29" s="603"/>
    </row>
    <row r="30" spans="1:13">
      <c r="A30" s="595" t="str">
        <f>TOB!A12</f>
        <v>Surgical fees including anesthesia</v>
      </c>
      <c r="B30" s="596"/>
      <c r="C30" s="596"/>
      <c r="D30" s="596"/>
      <c r="E30" s="596"/>
      <c r="F30" s="563" t="str">
        <f>IF(LEFT(F11,3)="IP6",TOB!$C$12,IF(LEFT(F11,3)="IP7",TOB!$E$12,IF(LEFT(F11,3)="IP8",TOB!$F$12,"")))</f>
        <v>Paid in full</v>
      </c>
      <c r="G30" s="563"/>
      <c r="H30" s="563" t="str">
        <f>IF(LEFT(H11,3)="IP6",TOB!$C$12,IF(LEFT(H11,3)="IP7",TOB!$E$12,IF(LEFT(H11,3)="IP8",TOB!$F$12,"")))</f>
        <v>Paid in full</v>
      </c>
      <c r="I30" s="563"/>
      <c r="J30" s="563" t="str">
        <f>IF(LEFT(J11,3)="IP6",TOB!$C$12,IF(LEFT(J11,3)="IP7",TOB!$E$12,IF(LEFT(J11,3)="IP8",TOB!$F$12,"")))</f>
        <v>Paid in full</v>
      </c>
      <c r="K30" s="563"/>
      <c r="L30" s="563" t="str">
        <f>IF(LEFT(L11,3)="IP6",TOB!$C$12,IF(LEFT(L11,3)="IP7",TOB!$E$12,IF(LEFT(L11,3)="IP8",TOB!$F$12,"")))</f>
        <v>Paid in full</v>
      </c>
      <c r="M30" s="564"/>
    </row>
    <row r="31" spans="1:13">
      <c r="A31" s="608" t="str">
        <f>TOB!A13</f>
        <v>Reconstructive surgery following accident/eligible medical condition</v>
      </c>
      <c r="B31" s="566"/>
      <c r="C31" s="566"/>
      <c r="D31" s="566"/>
      <c r="E31" s="566"/>
      <c r="F31" s="565" t="str">
        <f>IF(LEFT(F11,3)="IP6",TOB!$C$13,IF(LEFT(F11,3)="IP7",TOB!$E$13,IF(LEFT(F11,3)="IP8",TOB!$F$13,"")))</f>
        <v>Paid in full</v>
      </c>
      <c r="G31" s="565"/>
      <c r="H31" s="565" t="str">
        <f>IF(LEFT(H11,3)="IP6",TOB!$C$13,IF(LEFT(H11,3)="IP7",TOB!$E$13,IF(LEFT(H11,3)="IP8",TOB!$F$13,"")))</f>
        <v>Paid in full</v>
      </c>
      <c r="I31" s="565"/>
      <c r="J31" s="565" t="str">
        <f>IF(LEFT(J11,3)="IP6",TOB!$C$13,IF(LEFT(J11,3)="IP7",TOB!$E$13,IF(LEFT(J11,3)="IP8",TOB!$F$13,"")))</f>
        <v>Paid in full</v>
      </c>
      <c r="K31" s="565"/>
      <c r="L31" s="565" t="str">
        <f>IF(LEFT(L11,3)="IP6",TOB!$C$13,IF(LEFT(L11,3)="IP7",TOB!$E$13,IF(LEFT(L11,3)="IP8",TOB!$F$13,"")))</f>
        <v>Paid in full</v>
      </c>
      <c r="M31" s="603"/>
    </row>
    <row r="32" spans="1:13">
      <c r="A32" s="595" t="str">
        <f>TOB!A14</f>
        <v>Specialist's consultations fees</v>
      </c>
      <c r="B32" s="596"/>
      <c r="C32" s="596"/>
      <c r="D32" s="596"/>
      <c r="E32" s="596"/>
      <c r="F32" s="563" t="str">
        <f>IF(LEFT(F11,3)="IP6",TOB!$C$14,IF(LEFT(F11,3)="IP7",TOB!$E$14,IF(LEFT(F11,3)="IP8",TOB!$F$14,"")))</f>
        <v>Paid in full</v>
      </c>
      <c r="G32" s="563"/>
      <c r="H32" s="563" t="str">
        <f>IF(LEFT(H11,3)="IP6",TOB!$C$14,IF(LEFT(H11,3)="IP7",TOB!$E$14,IF(LEFT(H11,3)="IP8",TOB!$F$14,"")))</f>
        <v>Paid in full</v>
      </c>
      <c r="I32" s="563"/>
      <c r="J32" s="563" t="str">
        <f>IF(LEFT(J11,3)="IP6",TOB!$C$14,IF(LEFT(J11,3)="IP7",TOB!$E$14,IF(LEFT(J11,3)="IP8",TOB!$F$14,"")))</f>
        <v>Paid in full</v>
      </c>
      <c r="K32" s="563"/>
      <c r="L32" s="563" t="str">
        <f>IF(LEFT(L11,3)="IP6",TOB!$C$14,IF(LEFT(L11,3)="IP7",TOB!$E$14,IF(LEFT(L11,3)="IP8",TOB!$F$14,"")))</f>
        <v>Paid in full</v>
      </c>
      <c r="M32" s="564"/>
    </row>
    <row r="33" spans="1:13">
      <c r="A33" s="593" t="str">
        <f>TOB!A15</f>
        <v>Diagnostic Test - Pathology Xrays</v>
      </c>
      <c r="B33" s="594"/>
      <c r="C33" s="594"/>
      <c r="D33" s="594"/>
      <c r="E33" s="594"/>
      <c r="F33" s="565" t="str">
        <f>IF(LEFT(F11,3)="IP6",TOB!$C$15,IF(LEFT(F11,3)="IP7",TOB!$E$15,IF(LEFT(F11,3)="IP8",TOB!$F$15,"")))</f>
        <v>Paid in full</v>
      </c>
      <c r="G33" s="565"/>
      <c r="H33" s="565" t="str">
        <f>IF(LEFT(H11,3)="IP6",TOB!$C$15,IF(LEFT(H11,3)="IP7",TOB!$E$15,IF(LEFT(H11,3)="IP8",TOB!$F$15,"")))</f>
        <v>Paid in full</v>
      </c>
      <c r="I33" s="565"/>
      <c r="J33" s="565" t="str">
        <f>IF(LEFT(J11,3)="IP6",TOB!$C$15,IF(LEFT(J11,3)="IP7",TOB!$E$15,IF(LEFT(J11,3)="IP8",TOB!$F$15,"")))</f>
        <v>Paid in full</v>
      </c>
      <c r="K33" s="565"/>
      <c r="L33" s="565" t="str">
        <f>IF(LEFT(L11,3)="IP6",TOB!$C$15,IF(LEFT(L11,3)="IP7",TOB!$E$15,IF(LEFT(L11,3)="IP8",TOB!$F$15,"")))</f>
        <v>Paid in full</v>
      </c>
      <c r="M33" s="603"/>
    </row>
    <row r="34" spans="1:13">
      <c r="A34" s="595" t="str">
        <f>TOB!A16</f>
        <v>Organ and bone marrow transplant services</v>
      </c>
      <c r="B34" s="596"/>
      <c r="C34" s="596"/>
      <c r="D34" s="596"/>
      <c r="E34" s="596"/>
      <c r="F34" s="563" t="str">
        <f>IF(LEFT(F11,3)="IP6",TOB!$C$16,IF(LEFT(F11,3)="IP7",TOB!$E$16,IF(LEFT(F11,3)="IP8",TOB!$F$16,"")))</f>
        <v>Paid in full</v>
      </c>
      <c r="G34" s="563"/>
      <c r="H34" s="563" t="str">
        <f>IF(LEFT(H11,3)="IP6",TOB!$C$16,IF(LEFT(H11,3)="IP7",TOB!$E$16,IF(LEFT(H11,3)="IP8",TOB!$F$16,"")))</f>
        <v>Paid in full</v>
      </c>
      <c r="I34" s="563"/>
      <c r="J34" s="563" t="str">
        <f>IF(LEFT(J11,3)="IP6",TOB!$C$16,IF(LEFT(J11,3)="IP7",TOB!$E$16,IF(LEFT(J11,3)="IP8",TOB!$F$16,"")))</f>
        <v>Paid in full</v>
      </c>
      <c r="K34" s="563"/>
      <c r="L34" s="563" t="str">
        <f>IF(LEFT(L11,3)="IP6",TOB!$C$16,IF(LEFT(L11,3)="IP7",TOB!$E$16,IF(LEFT(L11,3)="IP8",TOB!$F$16,"")))</f>
        <v>Paid in full</v>
      </c>
      <c r="M34" s="564"/>
    </row>
    <row r="35" spans="1:13" ht="15" customHeight="1">
      <c r="A35" s="593" t="str">
        <f>TOB!A17</f>
        <v>Prosthetic implants &amp; appliances</v>
      </c>
      <c r="B35" s="594"/>
      <c r="C35" s="594"/>
      <c r="D35" s="594"/>
      <c r="E35" s="594"/>
      <c r="F35" s="565" t="str">
        <f>IF(LEFT(F11,3)="IP6",TOB!$C$17,IF(LEFT(F11,3)="IP7",TOB!$E$17,IF(LEFT(F11,3)="IP8",TOB!$F$17,"")))</f>
        <v>Paid in full</v>
      </c>
      <c r="G35" s="565"/>
      <c r="H35" s="565" t="str">
        <f>IF(LEFT(H11,3)="IP6",TOB!$C$17,IF(LEFT(H11,3)="IP7",TOB!$E$17,IF(LEFT(H11,3)="IP8",TOB!$F$17,"")))</f>
        <v>Paid in full</v>
      </c>
      <c r="I35" s="565"/>
      <c r="J35" s="565" t="str">
        <f>IF(LEFT(J11,3)="IP6",TOB!$C$17,IF(LEFT(J11,3)="IP7",TOB!$E$17,IF(LEFT(J11,3)="IP8",TOB!$F$17,"")))</f>
        <v>Paid in full</v>
      </c>
      <c r="K35" s="565"/>
      <c r="L35" s="565" t="str">
        <f>IF(LEFT(L11,3)="IP6",TOB!$C$17,IF(LEFT(L11,3)="IP7",TOB!$E$17,IF(LEFT(L11,3)="IP8",TOB!$F$17,"")))</f>
        <v>Paid in full</v>
      </c>
      <c r="M35" s="603"/>
    </row>
    <row r="36" spans="1:13" ht="25.35" customHeight="1">
      <c r="A36" s="595" t="str">
        <f>TOB!A18</f>
        <v>Rehabilitation</v>
      </c>
      <c r="B36" s="596"/>
      <c r="C36" s="596"/>
      <c r="D36" s="596"/>
      <c r="E36" s="596"/>
      <c r="F36" s="563" t="str">
        <f>IF(LEFT(F11,3)="IP6",TOB!$C$18,IF(LEFT(F11,3)="IP7",TOB!$E$18,IF(LEFT(F11,3)="IP8",TOB!$F$18,"")))</f>
        <v>Paid in full for 30 days per medical condition</v>
      </c>
      <c r="G36" s="563"/>
      <c r="H36" s="563" t="str">
        <f>IF(LEFT(H11,3)="IP6",TOB!$C$18,IF(LEFT(H11,3)="IP7",TOB!$E$18,IF(LEFT(H11,3)="IP8",TOB!$F$18,"")))</f>
        <v>Paid in full for 30 days per medical condition</v>
      </c>
      <c r="I36" s="563"/>
      <c r="J36" s="563" t="str">
        <f>IF(LEFT(J11,3)="IP6",TOB!$C$18,IF(LEFT(J11,3)="IP7",TOB!$E$18,IF(LEFT(J11,3)="IP8",TOB!$F$18,"")))</f>
        <v>Paid in full for 30 days per medical condition</v>
      </c>
      <c r="K36" s="563"/>
      <c r="L36" s="563" t="str">
        <f>IF(LEFT(L11,3)="IP6",TOB!$C$18,IF(LEFT(L11,3)="IP7",TOB!$E$18,IF(LEFT(L11,3)="IP8",TOB!$F$18,"")))</f>
        <v>Paid in full for 30 days per medical condition</v>
      </c>
      <c r="M36" s="564"/>
    </row>
    <row r="37" spans="1:13">
      <c r="A37" s="593" t="str">
        <f>TOB!A19</f>
        <v>Emergency dental treatment following an accident</v>
      </c>
      <c r="B37" s="594"/>
      <c r="C37" s="594"/>
      <c r="D37" s="594"/>
      <c r="E37" s="594"/>
      <c r="F37" s="565" t="str">
        <f>IF(LEFT(F11,3)="IP6",TOB!$C$19,IF(LEFT(F11,3)="IP7",TOB!$E$19,IF(LEFT(F11,3)="IP8",TOB!$F$19,"")))</f>
        <v>Paid in full</v>
      </c>
      <c r="G37" s="565"/>
      <c r="H37" s="565" t="str">
        <f>IF(LEFT(H11,3)="IP6",TOB!$C$19,IF(LEFT(H11,3)="IP7",TOB!$E$19,IF(LEFT(H11,3)="IP8",TOB!$F$19,"")))</f>
        <v>Paid in full</v>
      </c>
      <c r="I37" s="565"/>
      <c r="J37" s="565" t="str">
        <f>IF(LEFT(J11,3)="IP6",TOB!$C$19,IF(LEFT(J11,3)="IP7",TOB!$E$19,IF(LEFT(J11,3)="IP8",TOB!$F$19,"")))</f>
        <v>Paid in full</v>
      </c>
      <c r="K37" s="565"/>
      <c r="L37" s="565" t="str">
        <f>IF(LEFT(L11,3)="IP6",TOB!$C$19,IF(LEFT(L11,3)="IP7",TOB!$E$19,IF(LEFT(L11,3)="IP8",TOB!$F$19,"")))</f>
        <v>Paid in full</v>
      </c>
      <c r="M37" s="603"/>
    </row>
    <row r="38" spans="1:13" ht="17.25" customHeight="1">
      <c r="A38" s="595" t="str">
        <f>TOB!A20</f>
        <v>Local road ambulance service</v>
      </c>
      <c r="B38" s="596"/>
      <c r="C38" s="596"/>
      <c r="D38" s="596"/>
      <c r="E38" s="596"/>
      <c r="F38" s="563" t="str">
        <f>IF(LEFT(F11,3)="IP6",TOB!$C$20,IF(LEFT(F11,3)="IP7",TOB!$E$20,IF(LEFT(F11,3)="IP8",TOB!$F$20,"")))</f>
        <v>Paid in full</v>
      </c>
      <c r="G38" s="563"/>
      <c r="H38" s="563" t="str">
        <f>IF(LEFT(H11,3)="IP6",TOB!$C$20,IF(LEFT(H11,3)="IP7",TOB!$E$20,IF(LEFT(H11,3)="IP8",TOB!$F$20,"")))</f>
        <v>Paid in full</v>
      </c>
      <c r="I38" s="563"/>
      <c r="J38" s="563" t="str">
        <f>IF(LEFT(J11,3)="IP6",TOB!$C$20,IF(LEFT(J11,3)="IP7",TOB!$E$20,IF(LEFT(J11,3)="IP8",TOB!$F$20,"")))</f>
        <v>Paid in full</v>
      </c>
      <c r="K38" s="563"/>
      <c r="L38" s="563" t="str">
        <f>IF(LEFT(L11,3)="IP6",TOB!$C$20,IF(LEFT(L11,3)="IP7",TOB!$E$20,IF(LEFT(L11,3)="IP8",TOB!$F$20,"")))</f>
        <v>Paid in full</v>
      </c>
      <c r="M38" s="564"/>
    </row>
    <row r="39" spans="1:13" ht="42.6" customHeight="1">
      <c r="A39" s="593" t="str">
        <f>TOB!A21</f>
        <v>Pre-operative consultation &amp; diagnostic procedure</v>
      </c>
      <c r="B39" s="594"/>
      <c r="C39" s="594"/>
      <c r="D39" s="594"/>
      <c r="E39" s="594"/>
      <c r="F39" s="565" t="str">
        <f>IF(LEFT(F11,3)="IP6",TOB!$C$21,IF(LEFT(F11,3)="IP7",TOB!$E$21,IF(LEFT(F11,3)="IP8",TOB!$F$21,"")))</f>
        <v>Up to $500 per year, within 30 days from the admission &amp; post hospitalization</v>
      </c>
      <c r="G39" s="565"/>
      <c r="H39" s="565" t="str">
        <f>IF(LEFT(H11,3)="IP6",TOB!$C$21,IF(LEFT(H11,3)="IP7",TOB!$E$21,IF(LEFT(H11,3)="IP8",TOB!$F$21,"")))</f>
        <v>Up to $500 per year, within 30 days from the admission &amp; post hospitalization</v>
      </c>
      <c r="I39" s="565"/>
      <c r="J39" s="565" t="str">
        <f>IF(LEFT(J11,3)="IP6",TOB!$C$21,IF(LEFT(J11,3)="IP7",TOB!$E$21,IF(LEFT(J11,3)="IP8",TOB!$F$21,"")))</f>
        <v>Up to $500 per year, within 30 days from the admission &amp; post hospitalization</v>
      </c>
      <c r="K39" s="565"/>
      <c r="L39" s="565" t="str">
        <f>IF(LEFT(L11,3)="IP6",TOB!$C$21,IF(LEFT(L11,3)="IP7",TOB!$E$21,IF(LEFT(L11,3)="IP8",TOB!$F$21,"")))</f>
        <v>Up to $500 per year, within 30 days from the admission &amp; post hospitalization</v>
      </c>
      <c r="M39" s="603"/>
    </row>
    <row r="40" spans="1:13">
      <c r="A40" s="595" t="str">
        <f>TOB!A22</f>
        <v>Cancer treatment (in &amp; out patient)</v>
      </c>
      <c r="B40" s="596"/>
      <c r="C40" s="596"/>
      <c r="D40" s="596"/>
      <c r="E40" s="596"/>
      <c r="F40" s="563" t="str">
        <f>IF(LEFT(F11,3)="IP6",TOB!$C$22,IF(LEFT(F11,3)="IP7",TOB!$E$22,IF(LEFT(F11,3)="IP8",TOB!$F$22,"")))</f>
        <v>Paid in full</v>
      </c>
      <c r="G40" s="563"/>
      <c r="H40" s="563" t="str">
        <f>IF(LEFT(H11,3)="IP6",TOB!$C$22,IF(LEFT(H11,3)="IP7",TOB!$E$22,IF(LEFT(H11,3)="IP8",TOB!$F$22,"")))</f>
        <v>Paid in full</v>
      </c>
      <c r="I40" s="563"/>
      <c r="J40" s="563" t="str">
        <f>IF(LEFT(J11,3)="IP6",TOB!$C$22,IF(LEFT(J11,3)="IP7",TOB!$E$22,IF(LEFT(J11,3)="IP8",TOB!$F$22,"")))</f>
        <v>Paid in full</v>
      </c>
      <c r="K40" s="563"/>
      <c r="L40" s="563" t="str">
        <f>IF(LEFT(L11,3)="IP6",TOB!$C$22,IF(LEFT(L11,3)="IP7",TOB!$E$22,IF(LEFT(L11,3)="IP8",TOB!$F$22,"")))</f>
        <v>Paid in full</v>
      </c>
      <c r="M40" s="564"/>
    </row>
    <row r="41" spans="1:13">
      <c r="A41" s="593" t="str">
        <f>TOB!A23</f>
        <v>International Emergency Medical Assistance</v>
      </c>
      <c r="B41" s="594"/>
      <c r="C41" s="594"/>
      <c r="D41" s="594"/>
      <c r="E41" s="594"/>
      <c r="F41" s="565" t="str">
        <f>IF(LEFT(F11,3)="IP6",TOB!$C$23,IF(LEFT(F11,3)="IP7",TOB!$E$23,IF(LEFT(F11,3)="IP8",TOB!$F$23,"")))</f>
        <v>Paid in full</v>
      </c>
      <c r="G41" s="565"/>
      <c r="H41" s="565" t="str">
        <f>IF(LEFT(H11,3)="IP6",TOB!$C$23,IF(LEFT(H11,3)="IP7",TOB!$E$23,IF(LEFT(H11,3)="IP8",TOB!$F$23,"")))</f>
        <v>Paid in full</v>
      </c>
      <c r="I41" s="565"/>
      <c r="J41" s="565" t="str">
        <f>IF(LEFT(J11,3)="IP6",TOB!$C$23,IF(LEFT(J11,3)="IP7",TOB!$E$23,IF(LEFT(J11,3)="IP8",TOB!$F$23,"")))</f>
        <v>Paid in full</v>
      </c>
      <c r="K41" s="565"/>
      <c r="L41" s="565" t="str">
        <f>IF(LEFT(L11,3)="IP6",TOB!$C$23,IF(LEFT(L11,3)="IP7",TOB!$E$23,IF(LEFT(L11,3)="IP8",TOB!$F$23,"")))</f>
        <v>Paid in full</v>
      </c>
      <c r="M41" s="603"/>
    </row>
    <row r="42" spans="1:13" ht="36" customHeight="1">
      <c r="A42" s="595" t="str">
        <f>TOB!A24</f>
        <v>Complications of pregnancy and delivery from natural conception (10 months waiting period)</v>
      </c>
      <c r="B42" s="596"/>
      <c r="C42" s="596"/>
      <c r="D42" s="596"/>
      <c r="E42" s="596"/>
      <c r="F42" s="563" t="str">
        <f>IF(LEFT(F11,3)="IP6",TOB!$C$24,IF(LEFT(F11,3)="IP7",TOB!$E$24,IF(LEFT(F11,3)="IP8",TOB!$F$24,"")))</f>
        <v>Paid in full</v>
      </c>
      <c r="G42" s="563"/>
      <c r="H42" s="563" t="str">
        <f>IF(LEFT(H11,3)="IP6",TOB!$C$24,IF(LEFT(H11,3)="IP7",TOB!$E$24,IF(LEFT(H11,3)="IP8",TOB!$F$24,"")))</f>
        <v>Paid in full</v>
      </c>
      <c r="I42" s="563"/>
      <c r="J42" s="563" t="str">
        <f>IF(LEFT(J11,3)="IP6",TOB!$C$24,IF(LEFT(J11,3)="IP7",TOB!$E$24,IF(LEFT(J11,3)="IP8",TOB!$F$24,"")))</f>
        <v>Paid in full</v>
      </c>
      <c r="K42" s="563"/>
      <c r="L42" s="563" t="str">
        <f>IF(LEFT(L11,3)="IP6",TOB!$C$24,IF(LEFT(L11,3)="IP7",TOB!$E$24,IF(LEFT(L11,3)="IP8",TOB!$F$24,"")))</f>
        <v>Paid in full</v>
      </c>
      <c r="M42" s="564"/>
    </row>
    <row r="43" spans="1:13" hidden="1">
      <c r="A43" s="597" t="s">
        <v>228</v>
      </c>
      <c r="B43" s="598"/>
      <c r="C43" s="598"/>
      <c r="D43" s="598"/>
      <c r="E43" s="598"/>
      <c r="F43" s="583" t="b">
        <f>IF($F$11="IP1",TOB!#REF!,IF($F$11="IP2",TOB!#REF!))</f>
        <v>0</v>
      </c>
      <c r="G43" s="583"/>
      <c r="H43" s="583" t="b">
        <f>IF($H$11="IP1",TOB!#REF!,IF($H$11="IP2",TOB!#REF!))</f>
        <v>0</v>
      </c>
      <c r="I43" s="583"/>
      <c r="J43" s="583" t="b">
        <f>IF($J$11="IP1",TOB!#REF!,IF($J$11="IP2",TOB!#REF!))</f>
        <v>0</v>
      </c>
      <c r="K43" s="583"/>
      <c r="L43" s="583" t="b">
        <f>IF($L$11="IP1",TOB!#REF!,IF($L$11="IP2",TOB!#REF!))</f>
        <v>0</v>
      </c>
      <c r="M43" s="592"/>
    </row>
    <row r="44" spans="1:13" hidden="1">
      <c r="A44" s="614" t="str">
        <f>TOB!A22</f>
        <v>Cancer treatment (in &amp; out patient)</v>
      </c>
      <c r="B44" s="615"/>
      <c r="C44" s="615"/>
      <c r="D44" s="615"/>
      <c r="E44" s="615"/>
      <c r="F44" s="601" t="b">
        <f>IF($F$11="IP1",TOB!C22,IF($F$11="IP2",TOB!E22))</f>
        <v>0</v>
      </c>
      <c r="G44" s="601"/>
      <c r="H44" s="601" t="b">
        <f>IF($H$11="IP1",TOB!C22,IF($H$11="IP2",TOB!E22))</f>
        <v>0</v>
      </c>
      <c r="I44" s="601"/>
      <c r="J44" s="601" t="b">
        <f>IF($J$11="IP1",TOB!C22,IF($J$11="IP2",TOB!E22))</f>
        <v>0</v>
      </c>
      <c r="K44" s="601"/>
      <c r="L44" s="601" t="b">
        <f>IF($L$11="IP1",TOB!C22,IF($L$11="IP2",TOB!E22))</f>
        <v>0</v>
      </c>
      <c r="M44" s="602"/>
    </row>
    <row r="45" spans="1:13" hidden="1">
      <c r="A45" s="597" t="s">
        <v>229</v>
      </c>
      <c r="B45" s="598"/>
      <c r="C45" s="598"/>
      <c r="D45" s="598"/>
      <c r="E45" s="598"/>
      <c r="F45" s="583" t="b">
        <f>IF($F$11="IP1",TOB!#REF!,IF($F$11="IP2",TOB!#REF!))</f>
        <v>0</v>
      </c>
      <c r="G45" s="583"/>
      <c r="H45" s="583" t="b">
        <f>IF($H$11="IP1",TOB!#REF!,IF($H$11="IP2",TOB!#REF!))</f>
        <v>0</v>
      </c>
      <c r="I45" s="583"/>
      <c r="J45" s="583" t="b">
        <f>IF($J$11="IP1",TOB!#REF!,IF($J$11="IP2",TOB!#REF!))</f>
        <v>0</v>
      </c>
      <c r="K45" s="583"/>
      <c r="L45" s="583" t="b">
        <f>IF($L$11="IP1",TOB!#REF!,IF($L$11="IP2",TOB!#REF!))</f>
        <v>0</v>
      </c>
      <c r="M45" s="592"/>
    </row>
    <row r="46" spans="1:13" ht="11.25" hidden="1" customHeight="1">
      <c r="A46" s="595" t="e">
        <f>TOB!#REF!</f>
        <v>#REF!</v>
      </c>
      <c r="B46" s="596"/>
      <c r="C46" s="596"/>
      <c r="D46" s="596"/>
      <c r="E46" s="596"/>
      <c r="F46" s="609" t="b">
        <f>IF($F$11="IP1",TOB!#REF!,IF($F$11="IP2",TOB!#REF!))</f>
        <v>0</v>
      </c>
      <c r="G46" s="609"/>
      <c r="H46" s="609" t="b">
        <f>IF($H$11="IP1",TOB!#REF!,IF($H$11="IP2",TOB!#REF!))</f>
        <v>0</v>
      </c>
      <c r="I46" s="609"/>
      <c r="J46" s="609" t="b">
        <f>IF($J$11="IP1",TOB!#REF!,IF($J$11="IP2",TOB!#REF!))</f>
        <v>0</v>
      </c>
      <c r="K46" s="609"/>
      <c r="L46" s="609" t="b">
        <f>IF($L$11="IP1",TOB!#REF!,IF($L$11="IP2",TOB!#REF!))</f>
        <v>0</v>
      </c>
      <c r="M46" s="610"/>
    </row>
    <row r="47" spans="1:13" ht="11.25" hidden="1" customHeight="1">
      <c r="A47" s="595" t="e">
        <f>TOB!#REF!</f>
        <v>#REF!</v>
      </c>
      <c r="B47" s="596"/>
      <c r="C47" s="596"/>
      <c r="D47" s="596"/>
      <c r="E47" s="596"/>
      <c r="F47" s="609"/>
      <c r="G47" s="609"/>
      <c r="H47" s="609"/>
      <c r="I47" s="609"/>
      <c r="J47" s="609"/>
      <c r="K47" s="609"/>
      <c r="L47" s="609"/>
      <c r="M47" s="610"/>
    </row>
    <row r="48" spans="1:13" hidden="1">
      <c r="A48" s="597" t="s">
        <v>230</v>
      </c>
      <c r="B48" s="598"/>
      <c r="C48" s="598"/>
      <c r="D48" s="598"/>
      <c r="E48" s="598"/>
      <c r="F48" s="583" t="b">
        <f>IF($F$11="IP1",TOB!#REF!,IF($F$11="IP2",TOB!#REF!))</f>
        <v>0</v>
      </c>
      <c r="G48" s="583"/>
      <c r="H48" s="583" t="b">
        <f>IF($H$11="IP1",TOB!#REF!,IF($H$11="IP2",TOB!#REF!))</f>
        <v>0</v>
      </c>
      <c r="I48" s="583"/>
      <c r="J48" s="583" t="b">
        <f>IF($J$11="IP1",TOB!#REF!,IF($J$11="IP2",TOB!#REF!))</f>
        <v>0</v>
      </c>
      <c r="K48" s="583"/>
      <c r="L48" s="583" t="b">
        <f>IF($L$11="IP1",TOB!#REF!,IF($L$11="IP2",TOB!#REF!))</f>
        <v>0</v>
      </c>
      <c r="M48" s="592"/>
    </row>
    <row r="49" spans="1:13" ht="24" hidden="1" customHeight="1">
      <c r="A49" s="599" t="e">
        <f>TOB!#REF!</f>
        <v>#REF!</v>
      </c>
      <c r="B49" s="600"/>
      <c r="C49" s="600"/>
      <c r="D49" s="600"/>
      <c r="E49" s="600"/>
      <c r="F49" s="580" t="b">
        <f>IF($F$11="IP1",TOB!#REF!,IF($F$11="IP2",TOB!#REF!))</f>
        <v>0</v>
      </c>
      <c r="G49" s="580"/>
      <c r="H49" s="580" t="b">
        <f>IF($H$11="IP1",TOB!#REF!,IF($H$11="IP2",TOB!#REF!))</f>
        <v>0</v>
      </c>
      <c r="I49" s="580"/>
      <c r="J49" s="580" t="b">
        <f>IF($J$11="IP1",TOB!#REF!,IF($J$11="IP2",TOB!#REF!))</f>
        <v>0</v>
      </c>
      <c r="K49" s="580"/>
      <c r="L49" s="580" t="b">
        <f>IF($L$11="IP1",TOB!#REF!,IF($L$11="IP2",TOB!#REF!))</f>
        <v>0</v>
      </c>
      <c r="M49" s="612"/>
    </row>
    <row r="50" spans="1:13" hidden="1">
      <c r="A50" s="552"/>
      <c r="B50" s="552"/>
      <c r="C50" s="552"/>
      <c r="D50" s="552"/>
      <c r="E50" s="552"/>
      <c r="F50" s="581" t="b">
        <f>IF($F$11="IP1",TOB!C23,IF($F$11="IP2",TOB!E23))</f>
        <v>0</v>
      </c>
      <c r="G50" s="581"/>
      <c r="H50" s="581" t="b">
        <f>IF($H$11="IP1",TOB!C23,IF($H$11="IP2",TOB!E23))</f>
        <v>0</v>
      </c>
      <c r="I50" s="581"/>
      <c r="J50" s="581" t="b">
        <f>IF($J$11="IP1",TOB!C23,IF($J$11="IP2",TOB!E23))</f>
        <v>0</v>
      </c>
      <c r="K50" s="581"/>
      <c r="L50" s="581" t="b">
        <f>IF($L$11="IP1",TOB!C23,IF($L$11="IP2",TOB!E23))</f>
        <v>0</v>
      </c>
      <c r="M50" s="581"/>
    </row>
    <row r="51" spans="1:13" ht="6" hidden="1" customHeight="1">
      <c r="A51" s="552" t="str">
        <f>TOB!A23</f>
        <v>International Emergency Medical Assistance</v>
      </c>
      <c r="B51" s="552"/>
      <c r="C51" s="552"/>
      <c r="D51" s="552"/>
      <c r="E51" s="552"/>
      <c r="F51" s="581" t="b">
        <f>IF($F$11="IP1",TOB!C24,IF($F$11="IP2",TOB!E24))</f>
        <v>0</v>
      </c>
      <c r="G51" s="581"/>
      <c r="H51" s="581" t="b">
        <f>IF($H$11="IP1",TOB!C24,IF($H$11="IP2",TOB!E24))</f>
        <v>0</v>
      </c>
      <c r="I51" s="581"/>
      <c r="J51" s="581" t="b">
        <f>IF($J$11="IP1",TOB!C24,IF($J$11="IP2",TOB!E24))</f>
        <v>0</v>
      </c>
      <c r="K51" s="581"/>
      <c r="L51" s="581" t="b">
        <f>IF($L$11="IP1",TOB!C24,IF($L$11="IP2",TOB!E24))</f>
        <v>0</v>
      </c>
      <c r="M51" s="581"/>
    </row>
    <row r="52" spans="1:13" hidden="1">
      <c r="A52" s="598" t="str">
        <f>TOB!A24</f>
        <v>Complications of pregnancy and delivery from natural conception (10 months waiting period)</v>
      </c>
      <c r="B52" s="598"/>
      <c r="C52" s="598"/>
      <c r="D52" s="598"/>
      <c r="E52" s="598"/>
      <c r="F52" s="582" t="b">
        <f>IF($F$11="IP1",TOB!#REF!,IF($F$11="IP2",TOB!#REF!))</f>
        <v>0</v>
      </c>
      <c r="G52" s="582"/>
      <c r="H52" s="582" t="b">
        <f>IF($H$11="IP1",TOB!#REF!,IF($H$11="IP2",TOB!#REF!))</f>
        <v>0</v>
      </c>
      <c r="I52" s="582"/>
      <c r="J52" s="582" t="b">
        <f>IF($J$11="IP1",TOB!#REF!,IF($J$11="IP2",TOB!#REF!))</f>
        <v>0</v>
      </c>
      <c r="K52" s="582"/>
      <c r="L52" s="582" t="b">
        <f>IF($L$11="IP1",TOB!#REF!,IF($L$11="IP2",TOB!#REF!))</f>
        <v>0</v>
      </c>
      <c r="M52" s="582"/>
    </row>
    <row r="53" spans="1:13" ht="35.25" hidden="1" customHeight="1">
      <c r="A53" s="617" t="e">
        <f>TOB!#REF!</f>
        <v>#REF!</v>
      </c>
      <c r="B53" s="618"/>
      <c r="C53" s="618"/>
      <c r="D53" s="618"/>
      <c r="E53" s="618"/>
      <c r="F53" s="611" t="b">
        <f>IF($F$11="IP1",TOB!#REF!,IF($F$11="IP2",TOB!#REF!))</f>
        <v>0</v>
      </c>
      <c r="G53" s="611"/>
      <c r="H53" s="611" t="b">
        <f>IF($H$11="IP1",TOB!#REF!,IF($H$11="IP2",TOB!#REF!))</f>
        <v>0</v>
      </c>
      <c r="I53" s="611"/>
      <c r="J53" s="611" t="b">
        <f>IF($J$11="IP1",TOB!#REF!,IF($J$11="IP2",TOB!#REF!))</f>
        <v>0</v>
      </c>
      <c r="K53" s="611"/>
      <c r="L53" s="611" t="b">
        <f>IF($L$11="IP1",TOB!#REF!,IF($L$11="IP2",TOB!#REF!))</f>
        <v>0</v>
      </c>
      <c r="M53" s="611"/>
    </row>
    <row r="54" spans="1:13" ht="6.75" hidden="1" customHeight="1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</row>
    <row r="55" spans="1:13" ht="21.75" customHeight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</row>
    <row r="56" spans="1:13" ht="21.75" customHeight="1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613" t="s">
        <v>231</v>
      </c>
      <c r="M56" s="613"/>
    </row>
    <row r="57" spans="1:13" ht="15" customHeight="1">
      <c r="A57" s="571" t="str">
        <f>A1</f>
        <v>GLOBAL CARE - HEALTH INSURANCE QUOTATION</v>
      </c>
      <c r="B57" s="571"/>
      <c r="C57" s="571"/>
      <c r="D57" s="571"/>
      <c r="E57" s="571"/>
      <c r="F57" s="571"/>
      <c r="G57" s="571"/>
      <c r="H57" s="571"/>
      <c r="I57" s="571"/>
      <c r="J57" s="571"/>
      <c r="K57" s="571"/>
      <c r="L57" s="571"/>
      <c r="M57" s="571"/>
    </row>
    <row r="58" spans="1:13" ht="15" customHeight="1">
      <c r="A58" s="571" t="str">
        <f>A2</f>
        <v xml:space="preserve">  </v>
      </c>
      <c r="B58" s="571"/>
      <c r="C58" s="571"/>
      <c r="D58" s="571"/>
      <c r="E58" s="571"/>
      <c r="F58" s="571"/>
      <c r="G58" s="571"/>
      <c r="H58" s="571"/>
      <c r="I58" s="571"/>
      <c r="J58" s="571"/>
      <c r="K58" s="571"/>
      <c r="L58" s="571"/>
      <c r="M58" s="571"/>
    </row>
    <row r="59" spans="1:13" ht="15" customHeight="1">
      <c r="A59" s="137"/>
      <c r="B59" s="137"/>
      <c r="C59" s="137"/>
      <c r="D59" s="137"/>
      <c r="E59" s="137"/>
      <c r="F59" s="155"/>
      <c r="G59" s="155"/>
      <c r="H59" s="155"/>
      <c r="I59" s="155"/>
      <c r="J59" s="155"/>
      <c r="K59" s="155"/>
      <c r="L59" s="155"/>
      <c r="M59" s="155"/>
    </row>
    <row r="60" spans="1:13" ht="15" customHeight="1">
      <c r="A60" s="137"/>
      <c r="B60" s="137"/>
      <c r="C60" s="137"/>
      <c r="D60" s="137"/>
      <c r="E60" s="137"/>
      <c r="F60" s="569" t="s">
        <v>28</v>
      </c>
      <c r="G60" s="569"/>
      <c r="H60" s="569" t="s">
        <v>29</v>
      </c>
      <c r="I60" s="569"/>
      <c r="J60" s="569" t="s">
        <v>30</v>
      </c>
      <c r="K60" s="569"/>
      <c r="L60" s="569" t="s">
        <v>31</v>
      </c>
      <c r="M60" s="569"/>
    </row>
    <row r="61" spans="1:13" ht="15" customHeight="1">
      <c r="A61" s="578" t="s">
        <v>33</v>
      </c>
      <c r="B61" s="578"/>
      <c r="C61" s="578"/>
      <c r="D61" s="578"/>
      <c r="E61" s="578"/>
      <c r="F61" s="549" t="str">
        <f>Dashboard!F18</f>
        <v>Pre</v>
      </c>
      <c r="G61" s="549"/>
      <c r="H61" s="549" t="str">
        <f>Dashboard!G18</f>
        <v>Pre</v>
      </c>
      <c r="I61" s="549"/>
      <c r="J61" s="549" t="str">
        <f>Dashboard!H18</f>
        <v>Plan Custom</v>
      </c>
      <c r="K61" s="549"/>
      <c r="L61" s="549" t="str">
        <f>Dashboard!I18</f>
        <v>Plan Custom</v>
      </c>
      <c r="M61" s="549"/>
    </row>
    <row r="62" spans="1:13" ht="15" customHeight="1">
      <c r="A62" s="578" t="s">
        <v>35</v>
      </c>
      <c r="B62" s="578"/>
      <c r="C62" s="578"/>
      <c r="D62" s="578"/>
      <c r="E62" s="578"/>
      <c r="F62" s="549" t="str">
        <f>Dashboard!F19</f>
        <v>IP6 OP6</v>
      </c>
      <c r="G62" s="549"/>
      <c r="H62" s="549" t="str">
        <f>Dashboard!G19</f>
        <v>IP6 OP6 DV6</v>
      </c>
      <c r="I62" s="549"/>
      <c r="J62" s="549" t="str">
        <f>Dashboard!H19</f>
        <v>IP7 OP7 DV7</v>
      </c>
      <c r="K62" s="549"/>
      <c r="L62" s="549" t="str">
        <f>Dashboard!I19</f>
        <v>IP8 OP8 DV8</v>
      </c>
      <c r="M62" s="549"/>
    </row>
    <row r="63" spans="1:13" ht="15" customHeight="1">
      <c r="A63" s="578" t="s">
        <v>225</v>
      </c>
      <c r="B63" s="578"/>
      <c r="C63" s="578"/>
      <c r="D63" s="578"/>
      <c r="E63" s="578"/>
      <c r="F63" s="549" t="str">
        <f>Dashboard!F20</f>
        <v>Zone C</v>
      </c>
      <c r="G63" s="549"/>
      <c r="H63" s="549" t="str">
        <f>Dashboard!G20</f>
        <v>Zone C</v>
      </c>
      <c r="I63" s="549"/>
      <c r="J63" s="549" t="str">
        <f>Dashboard!H20</f>
        <v>Zone A</v>
      </c>
      <c r="K63" s="549"/>
      <c r="L63" s="549" t="str">
        <f>Dashboard!I20</f>
        <v>Zone B</v>
      </c>
      <c r="M63" s="549"/>
    </row>
    <row r="64" spans="1:13" ht="15" customHeight="1">
      <c r="A64" s="578" t="s">
        <v>46</v>
      </c>
      <c r="B64" s="578"/>
      <c r="C64" s="578"/>
      <c r="D64" s="578"/>
      <c r="E64" s="578"/>
      <c r="F64" s="560" t="str">
        <f>Dashboard!F21</f>
        <v>NIL</v>
      </c>
      <c r="G64" s="560"/>
      <c r="H64" s="560" t="str">
        <f>Dashboard!G21</f>
        <v>NIL</v>
      </c>
      <c r="I64" s="560"/>
      <c r="J64" s="560" t="str">
        <f>Dashboard!H21</f>
        <v>NIL</v>
      </c>
      <c r="K64" s="560"/>
      <c r="L64" s="560" t="str">
        <f>Dashboard!I21</f>
        <v>NIL</v>
      </c>
      <c r="M64" s="560"/>
    </row>
    <row r="65" spans="1:13" ht="15" customHeight="1">
      <c r="A65" s="619" t="s">
        <v>232</v>
      </c>
      <c r="B65" s="587"/>
      <c r="C65" s="587"/>
      <c r="D65" s="587"/>
      <c r="E65" s="587"/>
      <c r="F65" s="583" t="b">
        <f>IF($F$11="IP1",TOB!C26,IF($F$11="IP2",TOB!E26))</f>
        <v>0</v>
      </c>
      <c r="G65" s="583"/>
      <c r="H65" s="583" t="b">
        <f>IF($H$11="IP1",TOB!C26,IF($H$11="IP2",TOB!E26))</f>
        <v>0</v>
      </c>
      <c r="I65" s="583"/>
      <c r="J65" s="583" t="b">
        <f>IF($J$11="IP1",TOB!C26,IF($J$11="IP2",TOB!E26))</f>
        <v>0</v>
      </c>
      <c r="K65" s="583"/>
      <c r="L65" s="583" t="b">
        <f>IF($L$11="IP1",TOB!C26,IF($L$11="IP2",TOB!E26))</f>
        <v>0</v>
      </c>
      <c r="M65" s="592"/>
    </row>
    <row r="66" spans="1:13">
      <c r="A66" s="568" t="s">
        <v>233</v>
      </c>
      <c r="B66" s="568"/>
      <c r="C66" s="568"/>
      <c r="D66" s="568"/>
      <c r="E66" s="568"/>
      <c r="F66" s="591">
        <f>IF(F12="OP6",TOB!$C$26,IF(F12="OP7",TOB!$E$26,IF(F12="OP8",TOB!$F$26,"")))</f>
        <v>2000</v>
      </c>
      <c r="G66" s="591"/>
      <c r="H66" s="591">
        <f>IF(H12="OP6",TOB!$C$26,IF(H12="OP7",TOB!$E$26,IF(H12="OP8",TOB!$F$26,"")))</f>
        <v>2000</v>
      </c>
      <c r="I66" s="591"/>
      <c r="J66" s="591">
        <f>IF(J12="OP6",TOB!$C$26,IF(J12="OP7",TOB!$E$26,IF(J12="OP8",TOB!$F$26,"")))</f>
        <v>3000</v>
      </c>
      <c r="K66" s="591"/>
      <c r="L66" s="591">
        <f>IF(L12="OP6",TOB!$C$26,IF(L12="OP7",TOB!$E$26,IF(L12="OP8",TOB!$F$26,"")))</f>
        <v>5000</v>
      </c>
      <c r="M66" s="591"/>
    </row>
    <row r="67" spans="1:13">
      <c r="A67" s="594" t="str">
        <f>TOB!A27</f>
        <v>General Practitioner fees</v>
      </c>
      <c r="B67" s="594"/>
      <c r="C67" s="594"/>
      <c r="D67" s="594"/>
      <c r="E67" s="594"/>
      <c r="F67" s="565" t="str">
        <f>IF(F12="OP6",TOB!$C$27,IF(F12="OP7",TOB!$E$27,IF(F12="OP8",TOB!$F$27,"")))</f>
        <v>$200 per visit</v>
      </c>
      <c r="G67" s="565"/>
      <c r="H67" s="565" t="str">
        <f>IF(H12="OP6",TOB!$C$27,IF(H12="OP7",TOB!$E$27,IF(H12="OP8",TOB!$F$27,"")))</f>
        <v>$200 per visit</v>
      </c>
      <c r="I67" s="565"/>
      <c r="J67" s="565" t="str">
        <f>IF(J12="OP6",TOB!$C$27,IF(J12="OP7",TOB!$E$27,IF(J12="OP8",TOB!$F$27,"")))</f>
        <v>Paid in full</v>
      </c>
      <c r="K67" s="565"/>
      <c r="L67" s="565" t="str">
        <f>IF(L12="OP6",TOB!$C$27,IF(L12="OP7",TOB!$E$27,IF(L12="OP8",TOB!$F$27,"")))</f>
        <v>Paid in full</v>
      </c>
      <c r="M67" s="565"/>
    </row>
    <row r="68" spans="1:13">
      <c r="A68" s="596" t="str">
        <f>TOB!A28</f>
        <v>Specialist fees</v>
      </c>
      <c r="B68" s="596"/>
      <c r="C68" s="596"/>
      <c r="D68" s="596"/>
      <c r="E68" s="596"/>
      <c r="F68" s="570" t="str">
        <f>IF(F12="OP6",TOB!$C$28,IF(F12="OP7",TOB!$E$28,IF(F12="OP8",TOB!$F$28,"")))</f>
        <v>$200 per visit</v>
      </c>
      <c r="G68" s="570"/>
      <c r="H68" s="570" t="str">
        <f>IF(H12="OP6",TOB!$C$28,IF(H12="OP7",TOB!$E$28,IF(H12="OP8",TOB!$F$28,"")))</f>
        <v>$200 per visit</v>
      </c>
      <c r="I68" s="570"/>
      <c r="J68" s="570" t="str">
        <f>IF(J12="OP6",TOB!$C$28,IF(J12="OP7",TOB!$E$28,IF(J12="OP8",TOB!$F$28,"")))</f>
        <v>Paid in full</v>
      </c>
      <c r="K68" s="570"/>
      <c r="L68" s="570" t="str">
        <f>IF(L12="OP6",TOB!$C$28,IF(L12="OP7",TOB!$E$28,IF(L12="OP8",TOB!$F$28,"")))</f>
        <v>Paid in full</v>
      </c>
      <c r="M68" s="570"/>
    </row>
    <row r="69" spans="1:13">
      <c r="A69" s="594" t="str">
        <f>TOB!A29</f>
        <v>Prescribed Medicine</v>
      </c>
      <c r="B69" s="594"/>
      <c r="C69" s="594"/>
      <c r="D69" s="594"/>
      <c r="E69" s="594"/>
      <c r="F69" s="565" t="str">
        <f>IF(F12="OP6",TOB!$C$29,IF(F12="OP7",TOB!$E$29,IF(F12="OP8",TOB!$F$29,"")))</f>
        <v>$200 per visit</v>
      </c>
      <c r="G69" s="565"/>
      <c r="H69" s="565" t="str">
        <f>IF(H12="OP6",TOB!$C$29,IF(H12="OP7",TOB!$E$29,IF(H12="OP8",TOB!$F$29,"")))</f>
        <v>$200 per visit</v>
      </c>
      <c r="I69" s="565"/>
      <c r="J69" s="565" t="str">
        <f>IF(J12="OP6",TOB!$C$29,IF(J12="OP7",TOB!$E$29,IF(J12="OP8",TOB!$F$29,"")))</f>
        <v>Paid in full</v>
      </c>
      <c r="K69" s="565"/>
      <c r="L69" s="565" t="str">
        <f>IF(L12="OP6",TOB!$C$29,IF(L12="OP7",TOB!$E$29,IF(L12="OP8",TOB!$F$29,"")))</f>
        <v>Paid in full</v>
      </c>
      <c r="M69" s="565"/>
    </row>
    <row r="70" spans="1:13">
      <c r="A70" s="596" t="str">
        <f>TOB!A30</f>
        <v>Minor Surgery</v>
      </c>
      <c r="B70" s="596"/>
      <c r="C70" s="596"/>
      <c r="D70" s="596"/>
      <c r="E70" s="596"/>
      <c r="F70" s="570" t="str">
        <f>IF(F12="OP6",TOB!$C$30,IF(F12="OP7",TOB!$E$30,IF(F12="OP8",TOB!$F$30,"")))</f>
        <v>$200 per visit</v>
      </c>
      <c r="G70" s="570"/>
      <c r="H70" s="570" t="str">
        <f>IF(H12="OP6",TOB!$C$30,IF(H12="OP7",TOB!$E$30,IF(H12="OP8",TOB!$F$30,"")))</f>
        <v>$200 per visit</v>
      </c>
      <c r="I70" s="570"/>
      <c r="J70" s="570" t="str">
        <f>IF(J12="OP6",TOB!$C$30,IF(J12="OP7",TOB!$E$30,IF(J12="OP8",TOB!$F$30,"")))</f>
        <v>Paid in full</v>
      </c>
      <c r="K70" s="570"/>
      <c r="L70" s="570" t="str">
        <f>IF(L12="OP6",TOB!$C$30,IF(L12="OP7",TOB!$E$30,IF(L12="OP8",TOB!$F$30,"")))</f>
        <v>Paid in full</v>
      </c>
      <c r="M70" s="570"/>
    </row>
    <row r="71" spans="1:13">
      <c r="A71" s="594" t="str">
        <f>TOB!A31</f>
        <v>Lab tests, Xrays, Diagnostic &amp; Pathology tests</v>
      </c>
      <c r="B71" s="594"/>
      <c r="C71" s="594"/>
      <c r="D71" s="594"/>
      <c r="E71" s="594"/>
      <c r="F71" s="565" t="str">
        <f>IF(F12="OP6",TOB!$C$31,IF(F12="OP7",TOB!$E$31,IF(F12="OP8",TOB!$F$31,"")))</f>
        <v>$200 per visit</v>
      </c>
      <c r="G71" s="565"/>
      <c r="H71" s="565" t="str">
        <f>IF(H12="OP6",TOB!$C$31,IF(H12="OP7",TOB!$E$31,IF(H12="OP8",TOB!$F$31,"")))</f>
        <v>$200 per visit</v>
      </c>
      <c r="I71" s="565"/>
      <c r="J71" s="565" t="str">
        <f>IF(J12="OP6",TOB!$C$31,IF(J12="OP7",TOB!$E$31,IF(J12="OP8",TOB!$F$31,"")))</f>
        <v>Paid in full</v>
      </c>
      <c r="K71" s="565"/>
      <c r="L71" s="565" t="str">
        <f>IF(L12="OP6",TOB!$C$31,IF(L12="OP7",TOB!$E$31,IF(L12="OP8",TOB!$F$31,"")))</f>
        <v>Paid in full</v>
      </c>
      <c r="M71" s="565"/>
    </row>
    <row r="72" spans="1:13" ht="15" customHeight="1">
      <c r="A72" s="596" t="str">
        <f>TOB!A32</f>
        <v>Vaccinations</v>
      </c>
      <c r="B72" s="596"/>
      <c r="C72" s="596"/>
      <c r="D72" s="596"/>
      <c r="E72" s="596"/>
      <c r="F72" s="570" t="str">
        <f>IF(F12="OP6",TOB!$C$32,IF(F12="OP7",TOB!$E$32,IF(F12="OP8",TOB!$F$32,"")))</f>
        <v>Up to $30 per year</v>
      </c>
      <c r="G72" s="570"/>
      <c r="H72" s="570" t="str">
        <f>IF(H12="OP6",TOB!$C$32,IF(H12="OP7",TOB!$E$32,IF(H12="OP8",TOB!$F$32,"")))</f>
        <v>Up to $30 per year</v>
      </c>
      <c r="I72" s="570"/>
      <c r="J72" s="570" t="str">
        <f>IF(J12="OP6",TOB!$C$32,IF(J12="OP7",TOB!$E$32,IF(J12="OP8",TOB!$F$32,"")))</f>
        <v>Up to $50 per year</v>
      </c>
      <c r="K72" s="570"/>
      <c r="L72" s="570" t="str">
        <f>IF(L12="OP6",TOB!$C$32,IF(L12="OP7",TOB!$E$32,IF(L12="OP8",TOB!$F$32,"")))</f>
        <v>Up to $100 per year</v>
      </c>
      <c r="M72" s="570"/>
    </row>
    <row r="73" spans="1:13" ht="22.5" customHeight="1">
      <c r="A73" s="566" t="str">
        <f>TOB!A33</f>
        <v>Chiropractic, osteopathy, homeopathy, acupuncture treatment, traditional Chinese medicine</v>
      </c>
      <c r="B73" s="566"/>
      <c r="C73" s="566"/>
      <c r="D73" s="566"/>
      <c r="E73" s="566"/>
      <c r="F73" s="565" t="str">
        <f>IF(F12="OP6",TOB!$C$33,IF(F12="OP7",TOB!$E$33,IF(F12="OP8",TOB!$F$33,"")))</f>
        <v>Up to $100 per year</v>
      </c>
      <c r="G73" s="565"/>
      <c r="H73" s="565" t="str">
        <f>IF(H12="OP6",TOB!$C$33,IF(H12="OP7",TOB!$E$33,IF(H12="OP8",TOB!$F$33,"")))</f>
        <v>Up to $100 per year</v>
      </c>
      <c r="I73" s="565"/>
      <c r="J73" s="565" t="str">
        <f>IF(J12="OP6",TOB!$C$33,IF(J12="OP7",TOB!$E$33,IF(J12="OP8",TOB!$F$33,"")))</f>
        <v>Up to $200 per year</v>
      </c>
      <c r="K73" s="565"/>
      <c r="L73" s="565" t="str">
        <f>IF(L12="OP6",TOB!$C$33,IF(L12="OP7",TOB!$E$33,IF(L12="OP8",TOB!$F$33,"")))</f>
        <v>Up to $500 per year</v>
      </c>
      <c r="M73" s="565"/>
    </row>
    <row r="74" spans="1:13" ht="21.75" customHeight="1">
      <c r="A74" s="596" t="str">
        <f>TOB!A34</f>
        <v>Prescribed physiotherapy</v>
      </c>
      <c r="B74" s="596"/>
      <c r="C74" s="596"/>
      <c r="D74" s="596"/>
      <c r="E74" s="596"/>
      <c r="F74" s="570" t="str">
        <f>IF(F12="OP6",TOB!$C$34,IF(F12="OP7",TOB!$E$34,IF(F12="OP8",TOB!$F$34,"")))</f>
        <v>Up to $100 per year</v>
      </c>
      <c r="G74" s="570"/>
      <c r="H74" s="570" t="str">
        <f>IF(H12="OP6",TOB!$C$34,IF(H12="OP7",TOB!$E$34,IF(H12="OP8",TOB!$F$34,"")))</f>
        <v>Up to $100 per year</v>
      </c>
      <c r="I74" s="570"/>
      <c r="J74" s="570" t="str">
        <f>IF(J12="OP6",TOB!$C$34,IF(J12="OP7",TOB!$E$34,IF(J12="OP8",TOB!$F$34,"")))</f>
        <v>Up to $200 per year</v>
      </c>
      <c r="K74" s="570"/>
      <c r="L74" s="570" t="str">
        <f>IF(L12="OP6",TOB!$C$34,IF(L12="OP7",TOB!$E$34,IF(L12="OP8",TOB!$F$34,"")))</f>
        <v>Up to $500 per year</v>
      </c>
      <c r="M74" s="570"/>
    </row>
    <row r="75" spans="1:13" ht="15" customHeight="1">
      <c r="A75" s="594" t="str">
        <f>TOB!A35</f>
        <v>Prescribed medical aids (hearing aids &amp; orthopaedic appliances)</v>
      </c>
      <c r="B75" s="594"/>
      <c r="C75" s="594"/>
      <c r="D75" s="594"/>
      <c r="E75" s="594"/>
      <c r="F75" s="565" t="str">
        <f>IF(F12="OP6",TOB!$C$35,IF(F12="OP7",TOB!$E$35,IF(F12="OP8",TOB!$F$35,"")))</f>
        <v>Not covered</v>
      </c>
      <c r="G75" s="565"/>
      <c r="H75" s="565" t="str">
        <f>IF(H12="OP6",TOB!$C$35,IF(H12="OP7",TOB!$E$35,IF(H12="OP8",TOB!$F$35,"")))</f>
        <v>Not covered</v>
      </c>
      <c r="I75" s="565"/>
      <c r="J75" s="565" t="str">
        <f>IF(J12="OP6",TOB!$C$35,IF(J12="OP7",TOB!$E$35,IF(J12="OP8",TOB!$F$35,"")))</f>
        <v>Up to $100 per year</v>
      </c>
      <c r="K75" s="565"/>
      <c r="L75" s="565" t="str">
        <f>IF(L12="OP6",TOB!$C$35,IF(L12="OP7",TOB!$E$35,IF(L12="OP8",TOB!$F$35,"")))</f>
        <v>Up to $200 per year</v>
      </c>
      <c r="M75" s="565"/>
    </row>
    <row r="76" spans="1:13" ht="36" customHeight="1">
      <c r="A76" s="567" t="str">
        <f>TOB!A36</f>
        <v xml:space="preserve">Routine health check up including screening for early detection 
(Full health screen, Mammogram, Papanicolaou (PAP) test, Prostate Cancer Screen) </v>
      </c>
      <c r="B76" s="567"/>
      <c r="C76" s="567"/>
      <c r="D76" s="567"/>
      <c r="E76" s="567"/>
      <c r="F76" s="570" t="str">
        <f>IF(F12="OP6",TOB!$C$36,IF(F12="OP7",TOB!$E$36,IF(F12="OP8",TOB!$F$36,"")))</f>
        <v>Not covered</v>
      </c>
      <c r="G76" s="570"/>
      <c r="H76" s="570" t="str">
        <f>IF(H12="OP6",TOB!$C$36,IF(H12="OP7",TOB!$E$36,IF(H12="OP8",TOB!$F$36,"")))</f>
        <v>Not covered</v>
      </c>
      <c r="I76" s="570"/>
      <c r="J76" s="570" t="str">
        <f>IF(J12="OP6",TOB!$C$36,IF(J12="OP7",TOB!$E$36,IF(J12="OP8",TOB!$F$36,"")))</f>
        <v>Up to $100 per year</v>
      </c>
      <c r="K76" s="570"/>
      <c r="L76" s="570" t="str">
        <f>IF(L12="OP6",TOB!$C$36,IF(L12="OP7",TOB!$E$36,IF(L12="OP8",TOB!$F$36,"")))</f>
        <v>Up to $200 per year</v>
      </c>
      <c r="M76" s="570"/>
    </row>
    <row r="77" spans="1:13" ht="15" customHeight="1">
      <c r="A77" s="594" t="str">
        <f>TOB!A37</f>
        <v>Out-patient psychiatric treatment</v>
      </c>
      <c r="B77" s="594"/>
      <c r="C77" s="594"/>
      <c r="D77" s="594"/>
      <c r="E77" s="594"/>
      <c r="F77" s="565" t="str">
        <f>IF(F12="OP6",TOB!$C$37,IF(F12="OP7",TOB!$E$37,IF(F12="OP8",TOB!$F$37,"")))</f>
        <v>Up to $200 per year</v>
      </c>
      <c r="G77" s="565"/>
      <c r="H77" s="565" t="str">
        <f>IF(H12="OP6",TOB!$C$37,IF(H12="OP7",TOB!$E$37,IF(H12="OP8",TOB!$F$37,"")))</f>
        <v>Up to $200 per year</v>
      </c>
      <c r="I77" s="565"/>
      <c r="J77" s="565" t="str">
        <f>IF(J12="OP6",TOB!$C$37,IF(J12="OP7",TOB!$E$37,IF(J12="OP8",TOB!$F$37,"")))</f>
        <v>Up to $500 per year</v>
      </c>
      <c r="K77" s="565"/>
      <c r="L77" s="565" t="str">
        <f>IF(L12="OP6",TOB!$C$37,IF(L12="OP7",TOB!$E$37,IF(L12="OP8",TOB!$F$37,"")))</f>
        <v>Up to $1,000 per year</v>
      </c>
      <c r="M77" s="565"/>
    </row>
    <row r="78" spans="1:13" ht="15.6" customHeight="1">
      <c r="A78" s="147"/>
      <c r="B78" s="147"/>
      <c r="C78" s="147"/>
      <c r="D78" s="147"/>
      <c r="E78" s="147"/>
      <c r="F78" s="150"/>
      <c r="G78" s="150"/>
      <c r="H78" s="150"/>
      <c r="I78" s="150"/>
      <c r="J78" s="150"/>
      <c r="K78" s="150"/>
      <c r="L78" s="150"/>
      <c r="M78" s="150"/>
    </row>
    <row r="79" spans="1:13">
      <c r="A79" s="587" t="str">
        <f>TOB!A39</f>
        <v>Dental / Maternity / Vision</v>
      </c>
      <c r="B79" s="587"/>
      <c r="C79" s="587"/>
      <c r="D79" s="587"/>
      <c r="E79" s="587"/>
      <c r="F79" s="590" t="b">
        <f>IF($F$11="IP1",TOB!C40,IF($F$11="IP2",TOB!E40))</f>
        <v>0</v>
      </c>
      <c r="G79" s="590"/>
      <c r="H79" s="590" t="b">
        <f>IF($H$11="IP1",TOB!C40,IF($H$11="IP2",TOB!E40))</f>
        <v>0</v>
      </c>
      <c r="I79" s="590"/>
      <c r="J79" s="590" t="b">
        <f>IF($J$11="IP1",TOB!C40,IF($J$11="IP2",TOB!E40))</f>
        <v>0</v>
      </c>
      <c r="K79" s="590"/>
      <c r="L79" s="590" t="b">
        <f>IF($L$11="IP1",TOB!C40,IF($L$11="IP2",TOB!E40))</f>
        <v>0</v>
      </c>
      <c r="M79" s="590"/>
    </row>
    <row r="80" spans="1:13">
      <c r="A80" s="568" t="str">
        <f>TOB!A40</f>
        <v>Dental &amp; Vision benefits</v>
      </c>
      <c r="B80" s="568"/>
      <c r="C80" s="568"/>
      <c r="D80" s="568"/>
      <c r="E80" s="568"/>
      <c r="F80" s="589"/>
      <c r="G80" s="589"/>
      <c r="H80" s="589"/>
      <c r="I80" s="589"/>
      <c r="J80" s="589"/>
      <c r="K80" s="589"/>
      <c r="L80" s="589"/>
      <c r="M80" s="589"/>
    </row>
    <row r="81" spans="1:13" ht="15" customHeight="1">
      <c r="A81" s="596" t="str">
        <f>TOB!A41</f>
        <v>Routine dental treatment (check up, basic treatments)</v>
      </c>
      <c r="B81" s="596"/>
      <c r="C81" s="596"/>
      <c r="D81" s="596"/>
      <c r="E81" s="596"/>
      <c r="F81" s="570" t="str">
        <f>IF(F13=0,"-",IF(F13="DV6",TOB!$C$41,IF(F13="DV7",TOB!$E$41,IF(F13="DV8",TOB!$F$41,IF(F13="DMV6",TOB!$C$41,IF(F13="DMV7",TOB!$E$41,IF(F13="DMV8",TOB!$F$41,"")))))))</f>
        <v>-</v>
      </c>
      <c r="G81" s="570"/>
      <c r="H81" s="570" t="str">
        <f>IF(H13=0,"-",IF(H13="DV6",TOB!$C$41,IF(H13="DV7",TOB!$E$41,IF(H13="DV8",TOB!$F$41,IF(H13="DMV6",TOB!$C$41,IF(H13="DMV7",TOB!$E$41,IF(H13="DMV8",TOB!$F$41,"")))))))</f>
        <v xml:space="preserve">Up to $200 per year </v>
      </c>
      <c r="I81" s="570"/>
      <c r="J81" s="570" t="str">
        <f>IF(J13=0,"-",IF(J13="DV6",TOB!$C$41,IF(J13="DV7",TOB!$E$41,IF(J13="DV8",TOB!$F$41,IF(J13="DMV6",TOB!$C$41,IF(J13="DMV7",TOB!$E$41,IF(J13="DMV8",TOB!$F$41,"")))))))</f>
        <v xml:space="preserve">Up to $300 per year </v>
      </c>
      <c r="K81" s="570"/>
      <c r="L81" s="570" t="str">
        <f>IF(L13=0,"-",IF(L13="DV6",TOB!$C$41,IF(L13="DV7",TOB!$E$41,IF(L13="DV8",TOB!$F$41,IF(L13="DMV6",TOB!$C$41,IF(L13="DMV7",TOB!$E$41,IF(L13="DMV8",TOB!$F$41,"")))))))</f>
        <v xml:space="preserve">Up to $500 per year </v>
      </c>
      <c r="M81" s="570"/>
    </row>
    <row r="82" spans="1:13" ht="26.45" customHeight="1">
      <c r="A82" s="567" t="str">
        <f>TOB!A42</f>
        <v>Major restorative dental treatment including orthodontic, prostheses bridges, implants (9 months waiting period)</v>
      </c>
      <c r="B82" s="567"/>
      <c r="C82" s="567"/>
      <c r="D82" s="567"/>
      <c r="E82" s="567"/>
      <c r="F82" s="570"/>
      <c r="G82" s="570"/>
      <c r="H82" s="570"/>
      <c r="I82" s="570"/>
      <c r="J82" s="570"/>
      <c r="K82" s="570"/>
      <c r="L82" s="570"/>
      <c r="M82" s="570"/>
    </row>
    <row r="83" spans="1:13" ht="21" customHeight="1">
      <c r="A83" s="567" t="str">
        <f>TOB!A43</f>
        <v>Orthodontic for children less than 18 (24 months waiting period)</v>
      </c>
      <c r="B83" s="567"/>
      <c r="C83" s="567"/>
      <c r="D83" s="567"/>
      <c r="E83" s="567"/>
      <c r="F83" s="570"/>
      <c r="G83" s="570"/>
      <c r="H83" s="570"/>
      <c r="I83" s="570"/>
      <c r="J83" s="570"/>
      <c r="K83" s="570"/>
      <c r="L83" s="570"/>
      <c r="M83" s="570"/>
    </row>
    <row r="84" spans="1:13" ht="26.45" customHeight="1">
      <c r="A84" s="566" t="str">
        <f>TOB!A44</f>
        <v>Vision Care including glasses, frames, contact lenses, laser treatment (9 months waiting period)</v>
      </c>
      <c r="B84" s="566"/>
      <c r="C84" s="566"/>
      <c r="D84" s="566"/>
      <c r="E84" s="566"/>
      <c r="F84" s="565" t="str">
        <f>IF(F13=0,"-",IF(F13="DV6",TOB!$C$44,IF(F13="DV7",TOB!$E$44,IF(F13="DV8",TOB!$F$44,IF(F13="DMV6",TOB!$C$44,IF(F13="DMV7",TOB!$E$44,IF(F13="DMV8",TOB!$F$44,"")))))))</f>
        <v>-</v>
      </c>
      <c r="G84" s="565"/>
      <c r="H84" s="565" t="str">
        <f>IF(H13=0,"-",IF(H13="DV6",TOB!$C$44,IF(H13="DV7",TOB!$E$44,IF(H13="DV8",TOB!$F$44,IF(H13="DMV6",TOB!$C$44,IF(H13="DMV7",TOB!$E$44,IF(H13="DMV8",TOB!$F$44,"")))))))</f>
        <v>Up to $100 per year</v>
      </c>
      <c r="I84" s="565"/>
      <c r="J84" s="565" t="str">
        <f>IF(J13=0,"-",IF(J13="DV6",TOB!$C$44,IF(J13="DV7",TOB!$E$44,IF(J13="DV8",TOB!$F$44,IF(J13="DMV6",TOB!$C$44,IF(J13="DMV7",TOB!$E$44,IF(J13="DMV8",TOB!$F$44,"")))))))</f>
        <v>Up to $200 per year</v>
      </c>
      <c r="K84" s="565"/>
      <c r="L84" s="565" t="str">
        <f>IF(L13=0,"-",IF(L13="DV6",TOB!$C$44,IF(L13="DV7",TOB!$E$44,IF(L13="DV8",TOB!$F$44,IF(L13="DMV6",TOB!$C$44,IF(L13="DMV7",TOB!$E$44,IF(L13="DMV8",TOB!$F$44,"")))))))</f>
        <v>Up to $300 per year</v>
      </c>
      <c r="M84" s="565"/>
    </row>
    <row r="85" spans="1:13" ht="15" customHeight="1">
      <c r="A85" s="568" t="str">
        <f>TOB!A45</f>
        <v>Maternity benefits</v>
      </c>
      <c r="B85" s="568"/>
      <c r="C85" s="568"/>
      <c r="D85" s="568"/>
      <c r="E85" s="568"/>
      <c r="F85" s="589"/>
      <c r="G85" s="589"/>
      <c r="H85" s="589"/>
      <c r="I85" s="589"/>
      <c r="J85" s="589"/>
      <c r="K85" s="589"/>
      <c r="L85" s="589"/>
      <c r="M85" s="589"/>
    </row>
    <row r="86" spans="1:13" ht="15" customHeight="1">
      <c r="A86" s="552" t="str">
        <f>TOB!A46</f>
        <v>Normal pregnancy and delivery costs (10 months waiting period)</v>
      </c>
      <c r="B86" s="552"/>
      <c r="C86" s="552"/>
      <c r="D86" s="552"/>
      <c r="E86" s="552"/>
      <c r="F86" s="561" t="str">
        <f>IF(F13=0,"-",IF(F13="DV6","-",IF(F13="DV7","-",IF(F13="DV8","-",IF(F13="DMV6",TOB!$C$46,IF(F13="DMV7",TOB!$E$46,IF(F13="DMV8",TOB!$F$46,"")))))))</f>
        <v>-</v>
      </c>
      <c r="G86" s="561"/>
      <c r="H86" s="561" t="str">
        <f>IF(H13=0,"-",IF(H13="DV6","-",IF(H13="DV7","-",IF(H13="DV8","-",IF(H13="DMV6",TOB!$C$46,IF(H13="DMV7",TOB!$E$46,IF(H13="DMV8",TOB!$F$46,"")))))))</f>
        <v>-</v>
      </c>
      <c r="I86" s="561"/>
      <c r="J86" s="561" t="str">
        <f>IF(J13=0,"-",IF(J13="DV6","-",IF(J13="DV7","-",IF(J13="DV8","-",IF(J13="DMV6",TOB!$C$46,IF(J13="DMV7",TOB!$E$46,IF(J13="DMV8",TOB!$F$46,"")))))))</f>
        <v>-</v>
      </c>
      <c r="K86" s="561"/>
      <c r="L86" s="561" t="str">
        <f>IF(L13=0,"-",IF(L13="DV6","-",IF(L13="DV7","-",IF(L13="DV8","-",IF(L13="DMV6",TOB!$C$46,IF(L13="DMV7",TOB!$E$46,IF(L13="DMV8",TOB!$F$46,"")))))))</f>
        <v>-</v>
      </c>
      <c r="M86" s="561"/>
    </row>
    <row r="87" spans="1:13" ht="14.45" customHeight="1">
      <c r="A87" s="552" t="str">
        <f>TOB!A47</f>
        <v>New born care within 25 days after birth (10 months waiting period)</v>
      </c>
      <c r="B87" s="552"/>
      <c r="C87" s="552"/>
      <c r="D87" s="552"/>
      <c r="E87" s="552"/>
      <c r="F87" s="561"/>
      <c r="G87" s="561"/>
      <c r="H87" s="561"/>
      <c r="I87" s="561"/>
      <c r="J87" s="561"/>
      <c r="K87" s="561"/>
      <c r="L87" s="561"/>
      <c r="M87" s="561"/>
    </row>
    <row r="88" spans="1:13" ht="20.45" customHeight="1">
      <c r="A88" s="566"/>
      <c r="B88" s="566"/>
      <c r="C88" s="566"/>
      <c r="D88" s="566"/>
      <c r="E88" s="566"/>
      <c r="F88" s="565"/>
      <c r="G88" s="565"/>
      <c r="H88" s="565"/>
      <c r="I88" s="565"/>
      <c r="J88" s="565"/>
      <c r="K88" s="565"/>
      <c r="L88" s="565"/>
      <c r="M88" s="565"/>
    </row>
    <row r="89" spans="1:13" hidden="1">
      <c r="A89" s="568" t="e">
        <f>TOB!#REF!</f>
        <v>#REF!</v>
      </c>
      <c r="B89" s="568"/>
      <c r="C89" s="568"/>
      <c r="D89" s="568"/>
      <c r="E89" s="568"/>
      <c r="F89" s="589"/>
      <c r="G89" s="589"/>
      <c r="H89" s="589"/>
      <c r="I89" s="589"/>
      <c r="J89" s="589"/>
      <c r="K89" s="589"/>
      <c r="L89" s="589"/>
      <c r="M89" s="589"/>
    </row>
    <row r="90" spans="1:13" ht="9" hidden="1" customHeight="1">
      <c r="A90" s="567" t="str">
        <f>TOB!A44</f>
        <v>Vision Care including glasses, frames, contact lenses, laser treatment (9 months waiting period)</v>
      </c>
      <c r="B90" s="567"/>
      <c r="C90" s="567"/>
      <c r="D90" s="567"/>
      <c r="E90" s="567"/>
      <c r="F90" s="570" t="str">
        <f>IF($F$13=0,TOB!C44,IF($F$13="DMV1",TOB!E44,IF($F$13="DMV2",TOB!F44,IF($F$13="DMV3",TOB!G50,IF($F$13="DMV4",TOB!H50)))))</f>
        <v>Up to $100 per year</v>
      </c>
      <c r="G90" s="570"/>
      <c r="H90" s="570" t="b">
        <f>IF($H$13=0,TOB!C44,IF($H$13="DMV1",TOB!E44,IF($H$13="DMV2",TOB!F44,IF($H$13="DMV3",TOB!G50,IF($H$13="DMV4",TOB!H50)))))</f>
        <v>0</v>
      </c>
      <c r="I90" s="570"/>
      <c r="J90" s="570" t="b">
        <f>IF($J$13=0,TOB!C44,IF($J$13="DMV1",TOB!E44,IF($J$13="DMV2",TOB!F44,IF($J$13="DMV3",TOB!G50,IF($J$13="DMV4",TOB!H50)))))</f>
        <v>0</v>
      </c>
      <c r="K90" s="570"/>
      <c r="L90" s="570" t="b">
        <f>IF($L$13=0,TOB!C44,IF($L$13="DMV1",TOB!E44,IF($L$13="DMV2",TOB!F44,IF($L$13="DMV3",TOB!G50,IF($L$13="DMV4",TOB!H50)))))</f>
        <v>0</v>
      </c>
      <c r="M90" s="570"/>
    </row>
    <row r="91" spans="1:13" ht="6.95" hidden="1" customHeight="1">
      <c r="A91" s="567"/>
      <c r="B91" s="567"/>
      <c r="C91" s="567"/>
      <c r="D91" s="567"/>
      <c r="E91" s="567"/>
      <c r="F91" s="570"/>
      <c r="G91" s="570"/>
      <c r="H91" s="570"/>
      <c r="I91" s="570"/>
      <c r="J91" s="570"/>
      <c r="K91" s="570"/>
      <c r="L91" s="570"/>
      <c r="M91" s="570"/>
    </row>
    <row r="92" spans="1:13" ht="8.4499999999999993" customHeight="1">
      <c r="A92" s="147"/>
      <c r="B92" s="147"/>
      <c r="C92" s="147"/>
      <c r="D92" s="147"/>
      <c r="E92" s="147"/>
      <c r="F92" s="152"/>
      <c r="G92" s="152"/>
      <c r="H92" s="152"/>
      <c r="I92" s="152"/>
      <c r="J92" s="152"/>
      <c r="K92" s="152"/>
      <c r="L92" s="152"/>
      <c r="M92" s="152"/>
    </row>
    <row r="93" spans="1:13" ht="8.4499999999999993" customHeight="1">
      <c r="A93" s="147"/>
      <c r="B93" s="147"/>
      <c r="C93" s="147"/>
      <c r="D93" s="147"/>
      <c r="E93" s="147"/>
      <c r="F93" s="152"/>
      <c r="G93" s="152"/>
      <c r="H93" s="152"/>
      <c r="I93" s="152"/>
      <c r="J93" s="152"/>
      <c r="K93" s="152"/>
      <c r="L93" s="152"/>
      <c r="M93" s="152"/>
    </row>
    <row r="94" spans="1:13" ht="15" customHeight="1">
      <c r="A94" s="587" t="s">
        <v>234</v>
      </c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</row>
    <row r="95" spans="1:13">
      <c r="A95" s="627" t="s">
        <v>235</v>
      </c>
      <c r="B95" s="627"/>
      <c r="C95" s="627"/>
      <c r="D95" s="627"/>
      <c r="E95" s="627"/>
      <c r="F95" s="627"/>
      <c r="G95" s="627"/>
      <c r="H95" s="627"/>
      <c r="I95" s="627"/>
      <c r="J95" s="586"/>
      <c r="K95" s="586"/>
      <c r="L95" s="586"/>
      <c r="M95" s="586"/>
    </row>
    <row r="96" spans="1:13" ht="26.1" customHeight="1">
      <c r="A96" s="567" t="s">
        <v>236</v>
      </c>
      <c r="B96" s="567"/>
      <c r="C96" s="567"/>
      <c r="D96" s="567"/>
      <c r="E96" s="567"/>
      <c r="F96" s="567"/>
      <c r="G96" s="567"/>
      <c r="H96" s="567"/>
      <c r="I96" s="567"/>
      <c r="J96" s="585" t="s">
        <v>237</v>
      </c>
      <c r="K96" s="585"/>
      <c r="L96" s="585"/>
      <c r="M96" s="585"/>
    </row>
    <row r="97" spans="1:13">
      <c r="A97" s="615" t="s">
        <v>238</v>
      </c>
      <c r="B97" s="615"/>
      <c r="C97" s="615"/>
      <c r="D97" s="615"/>
      <c r="E97" s="615"/>
      <c r="F97" s="615"/>
      <c r="G97" s="615"/>
      <c r="H97" s="615"/>
      <c r="I97" s="615"/>
      <c r="J97" s="584" t="s">
        <v>237</v>
      </c>
      <c r="K97" s="584"/>
      <c r="L97" s="584"/>
      <c r="M97" s="584"/>
    </row>
    <row r="98" spans="1:13" ht="25.5" customHeight="1">
      <c r="A98" s="567" t="s">
        <v>239</v>
      </c>
      <c r="B98" s="567"/>
      <c r="C98" s="567"/>
      <c r="D98" s="567"/>
      <c r="E98" s="567"/>
      <c r="F98" s="567"/>
      <c r="G98" s="567"/>
      <c r="H98" s="567"/>
      <c r="I98" s="567"/>
      <c r="J98" s="585" t="s">
        <v>237</v>
      </c>
      <c r="K98" s="585"/>
      <c r="L98" s="585"/>
      <c r="M98" s="585"/>
    </row>
    <row r="99" spans="1:13">
      <c r="A99" s="568" t="s">
        <v>240</v>
      </c>
      <c r="B99" s="568"/>
      <c r="C99" s="568"/>
      <c r="D99" s="568"/>
      <c r="E99" s="568"/>
      <c r="F99" s="568"/>
      <c r="G99" s="568"/>
      <c r="H99" s="568"/>
      <c r="I99" s="568"/>
      <c r="J99" s="586"/>
      <c r="K99" s="586"/>
      <c r="L99" s="586"/>
      <c r="M99" s="586"/>
    </row>
    <row r="100" spans="1:13" ht="15" customHeight="1">
      <c r="A100" s="567" t="s">
        <v>241</v>
      </c>
      <c r="B100" s="567"/>
      <c r="C100" s="567"/>
      <c r="D100" s="567"/>
      <c r="E100" s="567"/>
      <c r="F100" s="567"/>
      <c r="G100" s="567"/>
      <c r="H100" s="567"/>
      <c r="I100" s="567"/>
      <c r="J100" s="585" t="s">
        <v>237</v>
      </c>
      <c r="K100" s="585"/>
      <c r="L100" s="585"/>
      <c r="M100" s="585"/>
    </row>
    <row r="101" spans="1:13" ht="15" customHeight="1">
      <c r="A101" s="615"/>
      <c r="B101" s="615"/>
      <c r="C101" s="615"/>
      <c r="D101" s="615"/>
      <c r="E101" s="615"/>
      <c r="F101" s="615"/>
      <c r="G101" s="615"/>
      <c r="H101" s="615"/>
      <c r="I101" s="615"/>
      <c r="J101" s="613"/>
      <c r="K101" s="622"/>
      <c r="L101" s="622"/>
      <c r="M101" s="622"/>
    </row>
    <row r="102" spans="1:13" ht="12" customHeight="1">
      <c r="A102" s="568" t="s">
        <v>242</v>
      </c>
      <c r="B102" s="568"/>
      <c r="C102" s="568"/>
      <c r="D102" s="568"/>
      <c r="E102" s="568"/>
      <c r="F102" s="568"/>
      <c r="G102" s="568"/>
      <c r="H102" s="568"/>
      <c r="I102" s="568"/>
      <c r="J102" s="586"/>
      <c r="K102" s="586"/>
      <c r="L102" s="586"/>
      <c r="M102" s="586"/>
    </row>
    <row r="103" spans="1:13" ht="14.45" customHeight="1">
      <c r="A103" s="567" t="s">
        <v>243</v>
      </c>
      <c r="B103" s="567"/>
      <c r="C103" s="567"/>
      <c r="D103" s="567"/>
      <c r="E103" s="567"/>
      <c r="F103" s="567"/>
      <c r="G103" s="567"/>
      <c r="H103" s="567"/>
      <c r="I103" s="567"/>
      <c r="J103" s="585"/>
      <c r="K103" s="585"/>
      <c r="L103" s="585"/>
      <c r="M103" s="585"/>
    </row>
    <row r="104" spans="1:13" ht="14.45" customHeight="1">
      <c r="A104" s="567" t="s">
        <v>244</v>
      </c>
      <c r="B104" s="567"/>
      <c r="C104" s="567"/>
      <c r="D104" s="567"/>
      <c r="E104" s="567"/>
      <c r="F104" s="567"/>
      <c r="G104" s="567"/>
      <c r="H104" s="567"/>
      <c r="I104" s="567"/>
      <c r="J104" s="585"/>
      <c r="K104" s="585"/>
      <c r="L104" s="585"/>
      <c r="M104" s="585"/>
    </row>
    <row r="105" spans="1:13" ht="14.45" customHeight="1">
      <c r="A105" s="567" t="s">
        <v>229</v>
      </c>
      <c r="B105" s="567"/>
      <c r="C105" s="567"/>
      <c r="D105" s="567"/>
      <c r="E105" s="567"/>
      <c r="F105" s="567"/>
      <c r="G105" s="567"/>
      <c r="H105" s="567"/>
      <c r="I105" s="567"/>
      <c r="J105" s="585"/>
      <c r="K105" s="585"/>
      <c r="L105" s="585"/>
      <c r="M105" s="585"/>
    </row>
    <row r="106" spans="1:13">
      <c r="A106" s="567" t="s">
        <v>245</v>
      </c>
      <c r="B106" s="567"/>
      <c r="C106" s="567"/>
      <c r="D106" s="567"/>
      <c r="E106" s="567"/>
      <c r="F106" s="567"/>
      <c r="G106" s="567"/>
      <c r="H106" s="567"/>
      <c r="I106" s="567"/>
      <c r="J106" s="585"/>
      <c r="K106" s="585"/>
      <c r="L106" s="585"/>
      <c r="M106" s="585"/>
    </row>
    <row r="107" spans="1:13">
      <c r="A107" s="567" t="s">
        <v>246</v>
      </c>
      <c r="B107" s="567"/>
      <c r="C107" s="567"/>
      <c r="D107" s="567"/>
      <c r="E107" s="567"/>
      <c r="F107" s="567"/>
      <c r="G107" s="567"/>
      <c r="H107" s="567"/>
      <c r="I107" s="567"/>
      <c r="J107" s="585"/>
      <c r="K107" s="585"/>
      <c r="L107" s="585"/>
      <c r="M107" s="585"/>
    </row>
    <row r="108" spans="1:13">
      <c r="A108" s="562" t="s">
        <v>247</v>
      </c>
      <c r="B108" s="562"/>
      <c r="C108" s="562"/>
      <c r="D108" s="562"/>
      <c r="E108" s="562"/>
      <c r="F108" s="562"/>
      <c r="G108" s="562"/>
      <c r="H108" s="562"/>
      <c r="I108" s="562"/>
      <c r="J108" s="562"/>
      <c r="K108" s="148"/>
      <c r="L108" s="148"/>
      <c r="M108" s="148"/>
    </row>
    <row r="109" spans="1:13" ht="3.6" customHeight="1">
      <c r="A109" s="621"/>
      <c r="B109" s="621"/>
      <c r="C109" s="621"/>
      <c r="D109" s="621"/>
      <c r="E109" s="621"/>
      <c r="F109" s="621"/>
      <c r="G109" s="621"/>
      <c r="H109" s="621"/>
      <c r="I109" s="621"/>
      <c r="J109" s="561"/>
      <c r="K109" s="561"/>
      <c r="L109" s="561"/>
      <c r="M109" s="561"/>
    </row>
    <row r="110" spans="1:13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</row>
    <row r="111" spans="1:13">
      <c r="A111" s="615"/>
      <c r="B111" s="615"/>
      <c r="C111" s="615"/>
      <c r="D111" s="615"/>
      <c r="E111" s="615"/>
      <c r="F111" s="615"/>
      <c r="G111" s="615"/>
      <c r="H111" s="615"/>
      <c r="I111" s="615"/>
      <c r="J111" s="613" t="s">
        <v>248</v>
      </c>
      <c r="K111" s="622"/>
      <c r="L111" s="622"/>
      <c r="M111" s="622"/>
    </row>
    <row r="112" spans="1:13">
      <c r="A112" s="571" t="str">
        <f>A1</f>
        <v>GLOBAL CARE - HEALTH INSURANCE QUOTATION</v>
      </c>
      <c r="B112" s="571"/>
      <c r="C112" s="571"/>
      <c r="D112" s="571"/>
      <c r="E112" s="571"/>
      <c r="F112" s="571"/>
      <c r="G112" s="571"/>
      <c r="H112" s="571"/>
      <c r="I112" s="571"/>
      <c r="J112" s="571"/>
      <c r="K112" s="571"/>
      <c r="L112" s="571"/>
      <c r="M112" s="571"/>
    </row>
    <row r="113" spans="1:13">
      <c r="A113" s="571" t="str">
        <f>A2</f>
        <v xml:space="preserve">  </v>
      </c>
      <c r="B113" s="571"/>
      <c r="C113" s="571"/>
      <c r="D113" s="571"/>
      <c r="E113" s="571"/>
      <c r="F113" s="571"/>
      <c r="G113" s="571"/>
      <c r="H113" s="571"/>
      <c r="I113" s="571"/>
      <c r="J113" s="571"/>
      <c r="K113" s="571"/>
      <c r="L113" s="571"/>
      <c r="M113" s="571"/>
    </row>
    <row r="114" spans="1:13" ht="14.25" hidden="1" customHeight="1"/>
    <row r="115" spans="1:13" ht="8.1" customHeight="1">
      <c r="A115" s="552"/>
      <c r="B115" s="552"/>
      <c r="C115" s="161"/>
      <c r="D115" s="67"/>
      <c r="E115" s="67"/>
      <c r="F115" s="67"/>
      <c r="G115" s="67"/>
      <c r="H115" s="67"/>
      <c r="I115" s="139"/>
      <c r="J115" s="577"/>
      <c r="K115" s="577"/>
      <c r="L115" s="577"/>
      <c r="M115" s="577"/>
    </row>
    <row r="116" spans="1:13" ht="5.85" customHeight="1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</row>
    <row r="117" spans="1:13" hidden="1">
      <c r="A117" s="588" t="s">
        <v>249</v>
      </c>
      <c r="B117" s="588"/>
      <c r="C117" s="588"/>
      <c r="D117" s="588"/>
      <c r="E117" s="588"/>
      <c r="F117" s="588"/>
      <c r="G117" s="588"/>
      <c r="H117" s="588"/>
      <c r="I117" s="588"/>
      <c r="J117" s="588"/>
      <c r="K117" s="588"/>
      <c r="L117" s="588"/>
      <c r="M117" s="588"/>
    </row>
    <row r="118" spans="1:13" ht="14.45" hidden="1" customHeight="1">
      <c r="A118" s="623" t="s">
        <v>250</v>
      </c>
      <c r="B118" s="623"/>
      <c r="C118" s="623"/>
      <c r="D118" s="623"/>
      <c r="E118" s="623"/>
      <c r="F118" s="623"/>
      <c r="G118" s="623"/>
      <c r="H118" s="623"/>
      <c r="I118" s="623"/>
      <c r="J118" s="623"/>
      <c r="K118" s="623"/>
      <c r="L118" s="623"/>
      <c r="M118" s="623"/>
    </row>
    <row r="119" spans="1:13" ht="14.45" hidden="1" customHeight="1">
      <c r="A119" s="567" t="s">
        <v>251</v>
      </c>
      <c r="B119" s="567"/>
      <c r="C119" s="567"/>
      <c r="D119" s="567"/>
      <c r="E119" s="567"/>
      <c r="F119" s="567"/>
      <c r="G119" s="567"/>
      <c r="H119" s="567"/>
      <c r="I119" s="567"/>
      <c r="J119" s="585" t="s">
        <v>237</v>
      </c>
      <c r="K119" s="585"/>
      <c r="L119" s="585"/>
      <c r="M119" s="585"/>
    </row>
    <row r="120" spans="1:13" ht="14.45" hidden="1" customHeight="1">
      <c r="A120" s="579" t="s">
        <v>252</v>
      </c>
      <c r="B120" s="579"/>
      <c r="C120" s="579"/>
      <c r="D120" s="579"/>
      <c r="E120" s="579"/>
      <c r="F120" s="579"/>
      <c r="G120" s="579"/>
      <c r="H120" s="579"/>
      <c r="I120" s="579"/>
      <c r="J120" s="620" t="s">
        <v>237</v>
      </c>
      <c r="K120" s="620"/>
      <c r="L120" s="620"/>
      <c r="M120" s="620"/>
    </row>
    <row r="121" spans="1:13" ht="14.45" hidden="1" customHeight="1">
      <c r="A121" s="567" t="s">
        <v>253</v>
      </c>
      <c r="B121" s="567"/>
      <c r="C121" s="567"/>
      <c r="D121" s="567"/>
      <c r="E121" s="567"/>
      <c r="F121" s="567"/>
      <c r="G121" s="567"/>
      <c r="H121" s="567"/>
      <c r="I121" s="567"/>
      <c r="J121" s="585" t="s">
        <v>237</v>
      </c>
      <c r="K121" s="585"/>
      <c r="L121" s="585"/>
      <c r="M121" s="585"/>
    </row>
    <row r="122" spans="1:13" ht="14.45" hidden="1" customHeight="1">
      <c r="A122" s="579" t="s">
        <v>254</v>
      </c>
      <c r="B122" s="579"/>
      <c r="C122" s="579"/>
      <c r="D122" s="579"/>
      <c r="E122" s="579"/>
      <c r="F122" s="579"/>
      <c r="G122" s="579"/>
      <c r="H122" s="579"/>
      <c r="I122" s="579"/>
      <c r="J122" s="620" t="s">
        <v>237</v>
      </c>
      <c r="K122" s="620"/>
      <c r="L122" s="620"/>
      <c r="M122" s="620"/>
    </row>
    <row r="123" spans="1:13" ht="23.45" hidden="1" customHeight="1">
      <c r="A123" s="567" t="s">
        <v>255</v>
      </c>
      <c r="B123" s="567"/>
      <c r="C123" s="567"/>
      <c r="D123" s="567"/>
      <c r="E123" s="567"/>
      <c r="F123" s="567"/>
      <c r="G123" s="567"/>
      <c r="H123" s="567"/>
      <c r="I123" s="567"/>
      <c r="J123" s="585" t="s">
        <v>256</v>
      </c>
      <c r="K123" s="585"/>
      <c r="L123" s="585"/>
      <c r="M123" s="585"/>
    </row>
    <row r="124" spans="1:13" ht="14.45" hidden="1" customHeight="1">
      <c r="A124" s="579" t="s">
        <v>257</v>
      </c>
      <c r="B124" s="579"/>
      <c r="C124" s="579"/>
      <c r="D124" s="579"/>
      <c r="E124" s="579"/>
      <c r="F124" s="579"/>
      <c r="G124" s="579"/>
      <c r="H124" s="579"/>
      <c r="I124" s="579"/>
      <c r="J124" s="620" t="s">
        <v>237</v>
      </c>
      <c r="K124" s="620"/>
      <c r="L124" s="620"/>
      <c r="M124" s="620"/>
    </row>
    <row r="125" spans="1:13" ht="14.45" hidden="1" customHeight="1">
      <c r="A125" s="623" t="s">
        <v>258</v>
      </c>
      <c r="B125" s="623"/>
      <c r="C125" s="623"/>
      <c r="D125" s="623"/>
      <c r="E125" s="623"/>
      <c r="F125" s="623"/>
      <c r="G125" s="623"/>
      <c r="H125" s="623"/>
      <c r="I125" s="623"/>
      <c r="J125" s="623"/>
      <c r="K125" s="623"/>
      <c r="L125" s="623"/>
      <c r="M125" s="623"/>
    </row>
    <row r="126" spans="1:13" hidden="1">
      <c r="A126" s="567" t="s">
        <v>259</v>
      </c>
      <c r="B126" s="567"/>
      <c r="C126" s="567"/>
      <c r="D126" s="567"/>
      <c r="E126" s="567"/>
      <c r="F126" s="567"/>
      <c r="G126" s="567"/>
      <c r="H126" s="567"/>
      <c r="I126" s="567"/>
      <c r="J126" s="585" t="s">
        <v>260</v>
      </c>
      <c r="K126" s="585"/>
      <c r="L126" s="585"/>
      <c r="M126" s="585"/>
    </row>
    <row r="127" spans="1:13" ht="14.45" hidden="1" customHeight="1">
      <c r="A127" s="579" t="s">
        <v>261</v>
      </c>
      <c r="B127" s="579"/>
      <c r="C127" s="579"/>
      <c r="D127" s="579"/>
      <c r="E127" s="579"/>
      <c r="F127" s="579"/>
      <c r="G127" s="579"/>
      <c r="H127" s="579"/>
      <c r="I127" s="579"/>
      <c r="J127" s="620" t="s">
        <v>237</v>
      </c>
      <c r="K127" s="620"/>
      <c r="L127" s="620"/>
      <c r="M127" s="620"/>
    </row>
    <row r="128" spans="1:13" ht="14.45" hidden="1" customHeight="1">
      <c r="A128" s="567" t="s">
        <v>262</v>
      </c>
      <c r="B128" s="567"/>
      <c r="C128" s="567"/>
      <c r="D128" s="567"/>
      <c r="E128" s="567"/>
      <c r="F128" s="567"/>
      <c r="G128" s="567"/>
      <c r="H128" s="567"/>
      <c r="I128" s="567"/>
      <c r="J128" s="585" t="s">
        <v>237</v>
      </c>
      <c r="K128" s="585"/>
      <c r="L128" s="585"/>
      <c r="M128" s="585"/>
    </row>
    <row r="129" spans="1:13" ht="14.45" hidden="1" customHeight="1">
      <c r="A129" s="579" t="s">
        <v>263</v>
      </c>
      <c r="B129" s="579"/>
      <c r="C129" s="579"/>
      <c r="D129" s="579"/>
      <c r="E129" s="579"/>
      <c r="F129" s="579"/>
      <c r="G129" s="579"/>
      <c r="H129" s="579"/>
      <c r="I129" s="579"/>
      <c r="J129" s="620" t="s">
        <v>237</v>
      </c>
      <c r="K129" s="620"/>
      <c r="L129" s="620"/>
      <c r="M129" s="620"/>
    </row>
    <row r="130" spans="1:13" ht="25.5" hidden="1" customHeight="1">
      <c r="A130" s="567" t="s">
        <v>264</v>
      </c>
      <c r="B130" s="567"/>
      <c r="C130" s="567"/>
      <c r="D130" s="567"/>
      <c r="E130" s="567"/>
      <c r="F130" s="567"/>
      <c r="G130" s="567"/>
      <c r="H130" s="567"/>
      <c r="I130" s="567"/>
      <c r="J130" s="585" t="s">
        <v>237</v>
      </c>
      <c r="K130" s="585"/>
      <c r="L130" s="585"/>
      <c r="M130" s="585"/>
    </row>
    <row r="131" spans="1:13" ht="14.45" hidden="1" customHeight="1">
      <c r="A131" s="623" t="s">
        <v>265</v>
      </c>
      <c r="B131" s="623"/>
      <c r="C131" s="623"/>
      <c r="D131" s="623"/>
      <c r="E131" s="623"/>
      <c r="F131" s="623"/>
      <c r="G131" s="623"/>
      <c r="H131" s="623"/>
      <c r="I131" s="623"/>
      <c r="J131" s="623"/>
      <c r="K131" s="623"/>
      <c r="L131" s="623"/>
      <c r="M131" s="623"/>
    </row>
    <row r="132" spans="1:13" hidden="1">
      <c r="A132" s="579" t="s">
        <v>266</v>
      </c>
      <c r="B132" s="579"/>
      <c r="C132" s="579"/>
      <c r="D132" s="579"/>
      <c r="E132" s="579"/>
      <c r="F132" s="579"/>
      <c r="G132" s="579"/>
      <c r="H132" s="579"/>
      <c r="I132" s="579"/>
      <c r="J132" s="620" t="s">
        <v>237</v>
      </c>
      <c r="K132" s="620"/>
      <c r="L132" s="620"/>
      <c r="M132" s="620"/>
    </row>
    <row r="133" spans="1:13" hidden="1">
      <c r="A133" s="567" t="s">
        <v>267</v>
      </c>
      <c r="B133" s="567"/>
      <c r="C133" s="567"/>
      <c r="D133" s="567"/>
      <c r="E133" s="567"/>
      <c r="F133" s="567"/>
      <c r="G133" s="567"/>
      <c r="H133" s="567"/>
      <c r="I133" s="567"/>
      <c r="J133" s="585" t="s">
        <v>237</v>
      </c>
      <c r="K133" s="585"/>
      <c r="L133" s="585"/>
      <c r="M133" s="585"/>
    </row>
    <row r="134" spans="1:13" ht="19.350000000000001" customHeight="1">
      <c r="A134" s="72"/>
      <c r="B134" s="72"/>
    </row>
    <row r="135" spans="1:13" ht="14.85" customHeight="1">
      <c r="A135" s="576" t="s">
        <v>221</v>
      </c>
      <c r="B135" s="576"/>
      <c r="C135" s="576"/>
      <c r="D135" s="67"/>
      <c r="E135" s="67"/>
      <c r="F135" s="67"/>
      <c r="G135" s="67"/>
      <c r="H135" s="67"/>
      <c r="I135" s="139"/>
      <c r="J135" s="577"/>
      <c r="K135" s="577"/>
      <c r="L135" s="577"/>
      <c r="M135" s="577"/>
    </row>
    <row r="136" spans="1:13" ht="12.95" customHeight="1">
      <c r="A136" s="552" t="s">
        <v>222</v>
      </c>
      <c r="B136" s="552"/>
      <c r="C136" s="552"/>
      <c r="D136" s="552"/>
      <c r="E136" s="552"/>
      <c r="F136" s="552"/>
      <c r="G136" s="552"/>
      <c r="H136" s="552"/>
      <c r="I136" s="552"/>
      <c r="J136" s="552"/>
      <c r="K136" s="552"/>
      <c r="L136" s="552"/>
      <c r="M136" s="552"/>
    </row>
    <row r="137" spans="1:13" ht="12.95" customHeight="1">
      <c r="A137" s="552" t="s">
        <v>223</v>
      </c>
      <c r="B137" s="552"/>
      <c r="C137" s="552"/>
      <c r="D137" s="552"/>
      <c r="E137" s="552"/>
      <c r="F137" s="552"/>
      <c r="G137" s="552"/>
      <c r="H137" s="552"/>
      <c r="I137" s="552"/>
      <c r="J137" s="552"/>
      <c r="K137" s="552"/>
      <c r="L137" s="552"/>
      <c r="M137" s="552"/>
    </row>
    <row r="138" spans="1:13" ht="12.95" customHeight="1">
      <c r="A138" s="552" t="s">
        <v>224</v>
      </c>
      <c r="B138" s="552"/>
      <c r="C138" s="552"/>
      <c r="D138" s="552"/>
      <c r="E138" s="552"/>
      <c r="F138" s="552"/>
      <c r="G138" s="552"/>
      <c r="H138" s="552"/>
      <c r="I138" s="552"/>
      <c r="J138" s="552"/>
      <c r="K138" s="552"/>
      <c r="L138" s="552"/>
      <c r="M138" s="552"/>
    </row>
    <row r="139" spans="1:13" ht="12.95" customHeight="1">
      <c r="A139" s="553"/>
      <c r="B139" s="553"/>
      <c r="C139" s="553"/>
      <c r="D139" s="553"/>
      <c r="E139" s="553"/>
      <c r="F139" s="553"/>
      <c r="G139" s="553"/>
      <c r="H139" s="553"/>
      <c r="I139" s="553"/>
      <c r="J139" s="553"/>
      <c r="K139" s="553"/>
      <c r="L139" s="553"/>
      <c r="M139" s="553"/>
    </row>
    <row r="140" spans="1:13" ht="15.6" customHeight="1">
      <c r="A140" s="72"/>
      <c r="B140" s="72"/>
    </row>
    <row r="141" spans="1:13" ht="13.5" customHeight="1">
      <c r="A141" s="138"/>
      <c r="B141" s="138"/>
      <c r="C141" s="138"/>
      <c r="D141" s="138"/>
      <c r="E141" s="138"/>
      <c r="F141" s="569" t="s">
        <v>28</v>
      </c>
      <c r="G141" s="569"/>
      <c r="H141" s="569" t="s">
        <v>29</v>
      </c>
      <c r="I141" s="569"/>
      <c r="J141" s="569" t="s">
        <v>30</v>
      </c>
      <c r="K141" s="569"/>
      <c r="L141" s="569" t="s">
        <v>31</v>
      </c>
      <c r="M141" s="569"/>
    </row>
    <row r="142" spans="1:13" ht="13.5" customHeight="1">
      <c r="A142" s="578" t="s">
        <v>33</v>
      </c>
      <c r="B142" s="578"/>
      <c r="C142" s="578"/>
      <c r="D142" s="578"/>
      <c r="E142" s="578"/>
      <c r="F142" s="549" t="str">
        <f>Dashboard!F18</f>
        <v>Pre</v>
      </c>
      <c r="G142" s="549"/>
      <c r="H142" s="549" t="str">
        <f>Dashboard!G18</f>
        <v>Pre</v>
      </c>
      <c r="I142" s="549"/>
      <c r="J142" s="549" t="str">
        <f>Dashboard!H18</f>
        <v>Plan Custom</v>
      </c>
      <c r="K142" s="549"/>
      <c r="L142" s="549" t="str">
        <f>Dashboard!I18</f>
        <v>Plan Custom</v>
      </c>
      <c r="M142" s="549"/>
    </row>
    <row r="143" spans="1:13" ht="14.25" customHeight="1">
      <c r="A143" s="578" t="s">
        <v>35</v>
      </c>
      <c r="B143" s="578"/>
      <c r="C143" s="578"/>
      <c r="D143" s="578"/>
      <c r="E143" s="578"/>
      <c r="F143" s="549" t="str">
        <f>Dashboard!F19</f>
        <v>IP6 OP6</v>
      </c>
      <c r="G143" s="549"/>
      <c r="H143" s="549" t="str">
        <f>Dashboard!G19</f>
        <v>IP6 OP6 DV6</v>
      </c>
      <c r="I143" s="549"/>
      <c r="J143" s="549" t="str">
        <f>Dashboard!H19</f>
        <v>IP7 OP7 DV7</v>
      </c>
      <c r="K143" s="549"/>
      <c r="L143" s="549" t="str">
        <f>Dashboard!I19</f>
        <v>IP8 OP8 DV8</v>
      </c>
      <c r="M143" s="549"/>
    </row>
    <row r="144" spans="1:13" ht="14.25" customHeight="1">
      <c r="A144" s="578" t="s">
        <v>225</v>
      </c>
      <c r="B144" s="578"/>
      <c r="C144" s="578"/>
      <c r="D144" s="578"/>
      <c r="E144" s="578"/>
      <c r="F144" s="549" t="str">
        <f>Dashboard!F20</f>
        <v>Zone C</v>
      </c>
      <c r="G144" s="549"/>
      <c r="H144" s="549" t="str">
        <f>Dashboard!G20</f>
        <v>Zone C</v>
      </c>
      <c r="I144" s="549"/>
      <c r="J144" s="549" t="str">
        <f>Dashboard!H20</f>
        <v>Zone A</v>
      </c>
      <c r="K144" s="549"/>
      <c r="L144" s="549" t="str">
        <f>Dashboard!I20</f>
        <v>Zone B</v>
      </c>
      <c r="M144" s="549"/>
    </row>
    <row r="145" spans="1:13" ht="14.25" customHeight="1">
      <c r="A145" s="578" t="s">
        <v>46</v>
      </c>
      <c r="B145" s="578"/>
      <c r="C145" s="578"/>
      <c r="D145" s="578"/>
      <c r="E145" s="578"/>
      <c r="F145" s="560" t="str">
        <f>Dashboard!F21</f>
        <v>NIL</v>
      </c>
      <c r="G145" s="560"/>
      <c r="H145" s="560" t="str">
        <f>Dashboard!G21</f>
        <v>NIL</v>
      </c>
      <c r="I145" s="560"/>
      <c r="J145" s="560" t="str">
        <f>Dashboard!H21</f>
        <v>NIL</v>
      </c>
      <c r="K145" s="560"/>
      <c r="L145" s="560" t="str">
        <f>Dashboard!I21</f>
        <v>NIL</v>
      </c>
      <c r="M145" s="560"/>
    </row>
    <row r="146" spans="1:13" ht="25.5" customHeight="1">
      <c r="A146" s="151"/>
      <c r="B146" s="625" t="s">
        <v>14</v>
      </c>
      <c r="C146" s="625"/>
      <c r="D146" s="625"/>
      <c r="E146" s="149" t="s">
        <v>15</v>
      </c>
      <c r="F146" s="548" t="s">
        <v>268</v>
      </c>
      <c r="G146" s="548"/>
      <c r="H146" s="548" t="s">
        <v>268</v>
      </c>
      <c r="I146" s="548"/>
      <c r="J146" s="548" t="s">
        <v>268</v>
      </c>
      <c r="K146" s="548"/>
      <c r="L146" s="548" t="s">
        <v>268</v>
      </c>
      <c r="M146" s="548"/>
    </row>
    <row r="147" spans="1:13" ht="15" customHeight="1">
      <c r="A147" s="309">
        <f>IF(NOT(ISBLANK(Dashboard!H8)),Dashboard!D8,"")</f>
        <v>0</v>
      </c>
      <c r="B147" s="556" t="str">
        <f>IF(NOT(ISBLANK(Dashboard!H8)),CONCATENATE(Dashboard!F8," ",Dashboard!G8),"")</f>
        <v xml:space="preserve"> </v>
      </c>
      <c r="C147" s="556"/>
      <c r="D147" s="556"/>
      <c r="E147" s="74">
        <f>IF(NOT(ISBLANK(Dashboard!H8)),Dashboard!H8,"")</f>
        <v>22168</v>
      </c>
      <c r="F147" s="547">
        <f>Calculator!L16</f>
        <v>6403</v>
      </c>
      <c r="G147" s="547"/>
      <c r="H147" s="547">
        <f>Calculator!V16</f>
        <v>7031</v>
      </c>
      <c r="I147" s="547"/>
      <c r="J147" s="547">
        <f>Calculator!AF16</f>
        <v>9545</v>
      </c>
      <c r="K147" s="547"/>
      <c r="L147" s="547">
        <f>Calculator!AP16</f>
        <v>9721</v>
      </c>
      <c r="M147" s="547"/>
    </row>
    <row r="148" spans="1:13">
      <c r="A148" s="310" t="str">
        <f>IF(NOT(ISBLANK(Dashboard!H9)),Dashboard!D9,"")</f>
        <v/>
      </c>
      <c r="B148" s="557" t="str">
        <f>IF(NOT(ISBLANK(Dashboard!H9)),CONCATENATE(Dashboard!F9," ",Dashboard!G9),"")</f>
        <v/>
      </c>
      <c r="C148" s="557"/>
      <c r="D148" s="557"/>
      <c r="E148" s="75" t="str">
        <f>IF(NOT(ISBLANK(Dashboard!H9)),Dashboard!H9,"")</f>
        <v/>
      </c>
      <c r="F148" s="559" t="str">
        <f>Calculator!L17</f>
        <v/>
      </c>
      <c r="G148" s="559"/>
      <c r="H148" s="559" t="str">
        <f>Calculator!V17</f>
        <v/>
      </c>
      <c r="I148" s="559"/>
      <c r="J148" s="559" t="str">
        <f>Calculator!AF17</f>
        <v/>
      </c>
      <c r="K148" s="559"/>
      <c r="L148" s="559" t="str">
        <f>Calculator!AP17</f>
        <v/>
      </c>
      <c r="M148" s="559"/>
    </row>
    <row r="149" spans="1:13">
      <c r="A149" s="309" t="str">
        <f>IF(NOT(ISBLANK(Dashboard!H10)),Dashboard!D10,"")</f>
        <v/>
      </c>
      <c r="B149" s="556" t="str">
        <f>IF(NOT(ISBLANK(Dashboard!H10)),CONCATENATE(Dashboard!F10," ",Dashboard!G10),"")</f>
        <v/>
      </c>
      <c r="C149" s="556"/>
      <c r="D149" s="556"/>
      <c r="E149" s="74" t="str">
        <f>IF(NOT(ISBLANK(Dashboard!H10)),Dashboard!H10,"")</f>
        <v/>
      </c>
      <c r="F149" s="547" t="str">
        <f>Calculator!L18</f>
        <v/>
      </c>
      <c r="G149" s="547"/>
      <c r="H149" s="547" t="str">
        <f>Calculator!V18</f>
        <v/>
      </c>
      <c r="I149" s="547"/>
      <c r="J149" s="547" t="str">
        <f>Calculator!AF18</f>
        <v/>
      </c>
      <c r="K149" s="547"/>
      <c r="L149" s="547" t="str">
        <f>Calculator!AP18</f>
        <v/>
      </c>
      <c r="M149" s="547"/>
    </row>
    <row r="150" spans="1:13">
      <c r="A150" s="310" t="str">
        <f>IF(NOT(ISBLANK(Dashboard!H11)),Dashboard!D11,"")</f>
        <v/>
      </c>
      <c r="B150" s="557" t="str">
        <f>IF(NOT(ISBLANK(Dashboard!H11)),CONCATENATE(Dashboard!F11," ",Dashboard!G11),"")</f>
        <v/>
      </c>
      <c r="C150" s="557"/>
      <c r="D150" s="557"/>
      <c r="E150" s="75" t="str">
        <f>IF(NOT(ISBLANK(Dashboard!H11)),Dashboard!H11,"")</f>
        <v/>
      </c>
      <c r="F150" s="559" t="str">
        <f>Calculator!L19</f>
        <v/>
      </c>
      <c r="G150" s="559"/>
      <c r="H150" s="559" t="str">
        <f>Calculator!V19</f>
        <v/>
      </c>
      <c r="I150" s="559"/>
      <c r="J150" s="559" t="str">
        <f>Calculator!AF19</f>
        <v/>
      </c>
      <c r="K150" s="559"/>
      <c r="L150" s="559" t="str">
        <f>Calculator!AP19</f>
        <v/>
      </c>
      <c r="M150" s="559"/>
    </row>
    <row r="151" spans="1:13">
      <c r="A151" s="309" t="str">
        <f>IF(NOT(ISBLANK(Dashboard!H12)),Dashboard!D12,"")</f>
        <v/>
      </c>
      <c r="B151" s="556" t="str">
        <f>IF(NOT(ISBLANK(Dashboard!H12)),CONCATENATE(Dashboard!F12," ",Dashboard!G12),"")</f>
        <v/>
      </c>
      <c r="C151" s="556"/>
      <c r="D151" s="556"/>
      <c r="E151" s="74" t="str">
        <f>IF(NOT(ISBLANK(Dashboard!H12)),Dashboard!H12,"")</f>
        <v/>
      </c>
      <c r="F151" s="547" t="str">
        <f>Calculator!L20</f>
        <v/>
      </c>
      <c r="G151" s="547"/>
      <c r="H151" s="547" t="str">
        <f>Calculator!V20</f>
        <v/>
      </c>
      <c r="I151" s="547"/>
      <c r="J151" s="547" t="str">
        <f>Calculator!AF20</f>
        <v/>
      </c>
      <c r="K151" s="547"/>
      <c r="L151" s="547" t="str">
        <f>Calculator!AP20</f>
        <v/>
      </c>
      <c r="M151" s="547"/>
    </row>
    <row r="152" spans="1:13">
      <c r="A152" s="310" t="str">
        <f>IF(NOT(ISBLANK(Dashboard!H13)),Dashboard!D13,"")</f>
        <v/>
      </c>
      <c r="B152" s="557" t="str">
        <f>IF(NOT(ISBLANK(Dashboard!H13)),CONCATENATE(Dashboard!F13," ",Dashboard!G13),"")</f>
        <v/>
      </c>
      <c r="C152" s="557"/>
      <c r="D152" s="557"/>
      <c r="E152" s="75" t="str">
        <f>IF(NOT(ISBLANK(Dashboard!H13)),Dashboard!H13,"")</f>
        <v/>
      </c>
      <c r="F152" s="559" t="str">
        <f>Calculator!L21</f>
        <v/>
      </c>
      <c r="G152" s="559"/>
      <c r="H152" s="559" t="str">
        <f>Calculator!V21</f>
        <v/>
      </c>
      <c r="I152" s="559"/>
      <c r="J152" s="559" t="str">
        <f>Calculator!AF21</f>
        <v/>
      </c>
      <c r="K152" s="559"/>
      <c r="L152" s="559" t="str">
        <f>Calculator!AP21</f>
        <v/>
      </c>
      <c r="M152" s="559"/>
    </row>
    <row r="153" spans="1:13">
      <c r="A153" s="309" t="str">
        <f>IF(NOT(ISBLANK(Dashboard!H14)),Dashboard!D14,"")</f>
        <v/>
      </c>
      <c r="B153" s="556" t="str">
        <f>IF(NOT(ISBLANK(Dashboard!H14)),CONCATENATE(Dashboard!F14," ",Dashboard!G14),"")</f>
        <v/>
      </c>
      <c r="C153" s="556"/>
      <c r="D153" s="556"/>
      <c r="E153" s="74" t="str">
        <f>IF(NOT(ISBLANK(Dashboard!H14)),Dashboard!H14,"")</f>
        <v/>
      </c>
      <c r="F153" s="547" t="str">
        <f>Calculator!L22</f>
        <v/>
      </c>
      <c r="G153" s="547"/>
      <c r="H153" s="547" t="str">
        <f>Calculator!V22</f>
        <v/>
      </c>
      <c r="I153" s="547"/>
      <c r="J153" s="547" t="str">
        <f>Calculator!AF22</f>
        <v/>
      </c>
      <c r="K153" s="547"/>
      <c r="L153" s="547" t="str">
        <f>Calculator!AP22</f>
        <v/>
      </c>
      <c r="M153" s="547"/>
    </row>
    <row r="154" spans="1:13">
      <c r="A154" s="554" t="s">
        <v>269</v>
      </c>
      <c r="B154" s="554"/>
      <c r="C154" s="554"/>
      <c r="D154" s="554"/>
      <c r="E154" s="554"/>
      <c r="F154" s="555">
        <f>Calculator!L85</f>
        <v>6403</v>
      </c>
      <c r="G154" s="555"/>
      <c r="H154" s="555">
        <f>Calculator!V85</f>
        <v>7031</v>
      </c>
      <c r="I154" s="555"/>
      <c r="J154" s="555">
        <f>Calculator!AF85</f>
        <v>9545</v>
      </c>
      <c r="K154" s="555"/>
      <c r="L154" s="555">
        <f>Calculator!AP85</f>
        <v>9721</v>
      </c>
      <c r="M154" s="555"/>
    </row>
    <row r="155" spans="1:13">
      <c r="A155" s="554" t="str">
        <f>IF(Calculator!$C$11&gt;3,"Family Discount:","")</f>
        <v/>
      </c>
      <c r="B155" s="554"/>
      <c r="C155" s="554"/>
      <c r="D155" s="554"/>
      <c r="E155" s="554"/>
      <c r="F155" s="555" t="str">
        <f>IF(Calculator!$C$11&gt;3,-(Calculator!L85*Calculator!L88),"")</f>
        <v/>
      </c>
      <c r="G155" s="555"/>
      <c r="H155" s="555" t="str">
        <f>IF(Calculator!$N$11&gt;3,-(Calculator!V85*Calculator!V88),"")</f>
        <v/>
      </c>
      <c r="I155" s="555"/>
      <c r="J155" s="555" t="str">
        <f>IF(Calculator!$X$11&gt;3,-(Calculator!AF85*Calculator!AF88),"")</f>
        <v/>
      </c>
      <c r="K155" s="555"/>
      <c r="L155" s="555" t="str">
        <f>IF(Calculator!$AH$11&gt;3,-(Calculator!AP85*Calculator!AP88),"")</f>
        <v/>
      </c>
      <c r="M155" s="555"/>
    </row>
    <row r="156" spans="1:13" ht="12.75" hidden="1" customHeight="1">
      <c r="A156" s="153"/>
      <c r="B156" s="153"/>
      <c r="C156" s="554" t="s">
        <v>67</v>
      </c>
      <c r="D156" s="554"/>
      <c r="E156" s="554"/>
      <c r="F156" s="555" t="str">
        <f>IF(Calculator!L91&gt;0,Calculator!L91,"Not selected")</f>
        <v>Not selected</v>
      </c>
      <c r="G156" s="555"/>
      <c r="H156" s="555" t="str">
        <f>IF(Calculator!V91&gt;0,Calculator!V91,"Not selected")</f>
        <v>Not selected</v>
      </c>
      <c r="I156" s="555"/>
      <c r="J156" s="555" t="str">
        <f>IF(Calculator!AF91&gt;0,Calculator!AF91,"Not selected")</f>
        <v>Not selected</v>
      </c>
      <c r="K156" s="555"/>
      <c r="L156" s="555" t="str">
        <f>IF(Calculator!AP91&gt;0,Calculator!AP91,"Not selected")</f>
        <v>Not selected</v>
      </c>
      <c r="M156" s="555"/>
    </row>
    <row r="157" spans="1:13">
      <c r="A157" s="554" t="str">
        <f>IF(Dashboard!$F$23="Annually","","Payment Installment fees:")</f>
        <v/>
      </c>
      <c r="B157" s="554"/>
      <c r="C157" s="554"/>
      <c r="D157" s="554"/>
      <c r="E157" s="554"/>
      <c r="F157" s="555" t="str">
        <f>IF(Dashboard!$F$23="Annually","",Calculator!L95)</f>
        <v/>
      </c>
      <c r="G157" s="555"/>
      <c r="H157" s="555" t="str">
        <f>IF(Dashboard!$F$23="Annually","",Calculator!V95)</f>
        <v/>
      </c>
      <c r="I157" s="555"/>
      <c r="J157" s="555" t="str">
        <f>IF(Dashboard!$F$23="Annually","",Calculator!AF95)</f>
        <v/>
      </c>
      <c r="K157" s="555"/>
      <c r="L157" s="555" t="str">
        <f>IF(Dashboard!$F$23="Annually","",Calculator!AP95)</f>
        <v/>
      </c>
      <c r="M157" s="555"/>
    </row>
    <row r="158" spans="1:13">
      <c r="A158" s="554" t="str">
        <f>IF(Dashboard!$F$24="Bank Transfer","","Credit Card Fees:")</f>
        <v/>
      </c>
      <c r="B158" s="554"/>
      <c r="C158" s="554"/>
      <c r="D158" s="554"/>
      <c r="E158" s="554"/>
      <c r="F158" s="555" t="str">
        <f>IF(Dashboard!$F$24="Bank Transfer","",Calculator!F96)</f>
        <v/>
      </c>
      <c r="G158" s="555"/>
      <c r="H158" s="555" t="str">
        <f>IF(Dashboard!$F$24="Bank Transfer","",Calculator!R96)</f>
        <v/>
      </c>
      <c r="I158" s="555"/>
      <c r="J158" s="555" t="str">
        <f>IF(Dashboard!$F$24="Bank Transfer","",Calculator!AB96)</f>
        <v/>
      </c>
      <c r="K158" s="555"/>
      <c r="L158" s="555" t="str">
        <f>IF(Dashboard!$F$24="Bank Transfer","",Calculator!AL96)</f>
        <v/>
      </c>
      <c r="M158" s="555"/>
    </row>
    <row r="159" spans="1:13">
      <c r="A159" s="554" t="str">
        <f>IF(Dashboard!$F$25=0,"","Commercial Additional Discount:")</f>
        <v/>
      </c>
      <c r="B159" s="554"/>
      <c r="C159" s="554"/>
      <c r="D159" s="554"/>
      <c r="E159" s="554"/>
      <c r="F159" s="555" t="str">
        <f>IF(Dashboard!F25&gt;0,-Calculator!L93,"")</f>
        <v/>
      </c>
      <c r="G159" s="555"/>
      <c r="H159" s="555" t="str">
        <f>IF(Dashboard!F25&gt;0,-Calculator!V93,"")</f>
        <v/>
      </c>
      <c r="I159" s="555"/>
      <c r="J159" s="555" t="str">
        <f>IF(Dashboard!F25&gt;0,-Calculator!AF93,"")</f>
        <v/>
      </c>
      <c r="K159" s="555"/>
      <c r="L159" s="555" t="str">
        <f>IF(Dashboard!F25&gt;0,-Calculator!AP93,"")</f>
        <v/>
      </c>
      <c r="M159" s="555"/>
    </row>
    <row r="160" spans="1:13" hidden="1">
      <c r="A160" s="554" t="str">
        <f>IF(Dashboard!I57&gt;0,"Special Discount:","")</f>
        <v/>
      </c>
      <c r="B160" s="554"/>
      <c r="C160" s="554"/>
      <c r="D160" s="554"/>
      <c r="E160" s="554"/>
      <c r="F160" s="555" t="str">
        <f>IF(Dashboard!I57&gt;0,-Calculator!L93,"")</f>
        <v/>
      </c>
      <c r="G160" s="555"/>
      <c r="H160" s="555" t="str">
        <f>IF(Dashboard!I57&gt;0,-Calculator!V93,"")</f>
        <v/>
      </c>
      <c r="I160" s="555"/>
      <c r="J160" s="555" t="str">
        <f>IF(Dashboard!I57&gt;0,-Calculator!AF93,"")</f>
        <v/>
      </c>
      <c r="K160" s="555"/>
      <c r="L160" s="555" t="str">
        <f>IF(Dashboard!I57&gt;0,-Calculator!AP93,"")</f>
        <v/>
      </c>
      <c r="M160" s="555"/>
    </row>
    <row r="161" spans="1:13">
      <c r="A161" s="624" t="s">
        <v>270</v>
      </c>
      <c r="B161" s="624"/>
      <c r="C161" s="306">
        <f ca="1">IF(TODAY()+30&gt;46387,46387,TODAY()+30)</f>
        <v>46141</v>
      </c>
      <c r="D161" s="573" t="s">
        <v>70</v>
      </c>
      <c r="E161" s="573"/>
      <c r="F161" s="574">
        <f>Calculator!L97</f>
        <v>6403</v>
      </c>
      <c r="G161" s="574"/>
      <c r="H161" s="574">
        <f>Calculator!V97</f>
        <v>7031</v>
      </c>
      <c r="I161" s="574"/>
      <c r="J161" s="574">
        <f>Calculator!AF97</f>
        <v>9545</v>
      </c>
      <c r="K161" s="574"/>
      <c r="L161" s="574">
        <f>Calculator!AP97</f>
        <v>9721</v>
      </c>
      <c r="M161" s="574"/>
    </row>
    <row r="162" spans="1:13">
      <c r="A162" s="573" t="str">
        <f>CONCATENATE("Total premium per ",Calculator!L99)</f>
        <v>Total premium per year:</v>
      </c>
      <c r="B162" s="573"/>
      <c r="C162" s="573"/>
      <c r="D162" s="573"/>
      <c r="E162" s="573"/>
      <c r="F162" s="574">
        <f>Calculator!L98</f>
        <v>6403</v>
      </c>
      <c r="G162" s="574"/>
      <c r="H162" s="574">
        <f>Calculator!V98</f>
        <v>7031</v>
      </c>
      <c r="I162" s="574"/>
      <c r="J162" s="574">
        <f>Calculator!AF98</f>
        <v>9545</v>
      </c>
      <c r="K162" s="574"/>
      <c r="L162" s="574">
        <f>Calculator!AP98</f>
        <v>9721</v>
      </c>
      <c r="M162" s="574"/>
    </row>
    <row r="163" spans="1:13">
      <c r="A163" s="558"/>
      <c r="B163" s="558"/>
      <c r="C163" s="558"/>
      <c r="D163" s="558"/>
      <c r="E163" s="558"/>
      <c r="F163" s="626" t="s">
        <v>28</v>
      </c>
      <c r="G163" s="626"/>
      <c r="H163" s="626" t="s">
        <v>29</v>
      </c>
      <c r="I163" s="626"/>
      <c r="J163" s="626" t="s">
        <v>30</v>
      </c>
      <c r="K163" s="626"/>
      <c r="L163" s="626" t="s">
        <v>31</v>
      </c>
      <c r="M163" s="626"/>
    </row>
    <row r="164" spans="1:13" ht="7.5" customHeight="1">
      <c r="A164" s="304">
        <f ca="1">TODAY()</f>
        <v>46111</v>
      </c>
      <c r="B164" s="304">
        <v>44286</v>
      </c>
      <c r="C164" s="296"/>
      <c r="D164" s="296"/>
      <c r="E164" s="296"/>
      <c r="F164" s="297"/>
      <c r="G164" s="297"/>
      <c r="H164" s="297"/>
      <c r="I164" s="297"/>
      <c r="J164" s="297"/>
      <c r="K164" s="297"/>
      <c r="L164" s="297"/>
      <c r="M164" s="297"/>
    </row>
    <row r="165" spans="1:13" ht="15.6" customHeight="1">
      <c r="A165" s="304"/>
      <c r="B165" s="304"/>
      <c r="C165" s="296"/>
      <c r="D165" s="296"/>
      <c r="E165" s="296"/>
      <c r="F165" s="297"/>
      <c r="G165" s="297"/>
      <c r="H165" s="297"/>
      <c r="I165" s="297"/>
      <c r="J165" s="297"/>
      <c r="K165" s="297"/>
      <c r="L165" s="297"/>
      <c r="M165" s="297"/>
    </row>
    <row r="166" spans="1:13" ht="15.6" customHeight="1">
      <c r="A166" s="304"/>
      <c r="B166" s="304"/>
      <c r="C166" s="296"/>
      <c r="D166" s="296"/>
      <c r="E166" s="296"/>
      <c r="F166" s="297"/>
      <c r="G166" s="297"/>
      <c r="H166" s="297"/>
      <c r="I166" s="297"/>
      <c r="J166" s="297"/>
      <c r="K166" s="297"/>
      <c r="L166" s="297"/>
      <c r="M166" s="297"/>
    </row>
    <row r="167" spans="1:13" ht="15.6" customHeight="1">
      <c r="A167" s="304"/>
      <c r="B167" s="304"/>
      <c r="C167" s="296"/>
      <c r="D167" s="296"/>
      <c r="E167" s="296"/>
      <c r="F167" s="297"/>
      <c r="G167" s="297"/>
      <c r="H167" s="297"/>
      <c r="I167" s="297"/>
      <c r="J167" s="297"/>
      <c r="K167" s="297"/>
      <c r="L167" s="297"/>
      <c r="M167" s="297"/>
    </row>
    <row r="168" spans="1:13" ht="15.6" customHeight="1">
      <c r="A168" s="304"/>
      <c r="B168" s="304"/>
      <c r="C168" s="296"/>
      <c r="D168" s="296"/>
      <c r="E168" s="296"/>
      <c r="F168" s="297"/>
      <c r="G168" s="297"/>
      <c r="H168" s="297"/>
      <c r="I168" s="297"/>
      <c r="J168" s="297"/>
      <c r="K168" s="297"/>
      <c r="L168" s="297"/>
      <c r="M168" s="297"/>
    </row>
    <row r="169" spans="1:13" ht="15.6" customHeight="1">
      <c r="A169" s="304"/>
      <c r="B169" s="304"/>
      <c r="C169" s="296"/>
      <c r="D169" s="296"/>
      <c r="E169" s="296"/>
      <c r="F169" s="297"/>
      <c r="G169" s="297"/>
      <c r="H169" s="297"/>
      <c r="I169" s="297"/>
      <c r="J169" s="297"/>
      <c r="K169" s="297"/>
      <c r="L169" s="297"/>
      <c r="M169" s="297"/>
    </row>
    <row r="170" spans="1:13" ht="15.6" customHeight="1">
      <c r="A170" s="304"/>
      <c r="B170" s="304"/>
      <c r="C170" s="296"/>
      <c r="D170" s="296"/>
      <c r="E170" s="296"/>
      <c r="F170" s="297"/>
      <c r="G170" s="297"/>
      <c r="H170" s="297"/>
      <c r="I170" s="297"/>
      <c r="J170" s="297"/>
      <c r="K170" s="297"/>
      <c r="L170" s="297"/>
      <c r="M170" s="297"/>
    </row>
    <row r="171" spans="1:13" ht="15.6" customHeight="1">
      <c r="A171" s="304"/>
      <c r="B171" s="304"/>
      <c r="C171" s="296"/>
      <c r="D171" s="296"/>
      <c r="E171" s="296"/>
      <c r="F171" s="297"/>
      <c r="G171" s="297"/>
      <c r="H171" s="297"/>
      <c r="I171" s="297"/>
      <c r="J171" s="297"/>
      <c r="K171" s="297"/>
      <c r="L171" s="297"/>
      <c r="M171" s="297"/>
    </row>
    <row r="172" spans="1:13" ht="15.6" customHeight="1">
      <c r="A172" s="304"/>
      <c r="B172" s="304"/>
      <c r="C172" s="296"/>
      <c r="D172" s="296"/>
      <c r="E172" s="296"/>
      <c r="F172" s="297"/>
      <c r="G172" s="297"/>
      <c r="H172" s="297"/>
      <c r="I172" s="297"/>
      <c r="J172" s="297"/>
      <c r="K172" s="297"/>
      <c r="L172" s="297"/>
      <c r="M172" s="297"/>
    </row>
    <row r="173" spans="1:13" ht="15.6" customHeight="1">
      <c r="A173" s="304"/>
      <c r="B173" s="304"/>
      <c r="C173" s="296"/>
      <c r="D173" s="296"/>
      <c r="E173" s="296"/>
      <c r="F173" s="297"/>
      <c r="G173" s="297"/>
      <c r="H173" s="297"/>
      <c r="I173" s="297"/>
      <c r="J173" s="297"/>
      <c r="K173" s="297"/>
      <c r="L173" s="297"/>
      <c r="M173" s="297"/>
    </row>
    <row r="174" spans="1:13" ht="15.6" customHeight="1">
      <c r="A174" s="304"/>
      <c r="B174" s="304"/>
      <c r="C174" s="296"/>
      <c r="D174" s="296"/>
      <c r="E174" s="296"/>
      <c r="F174" s="297"/>
      <c r="G174" s="297"/>
      <c r="H174" s="297"/>
      <c r="I174" s="297"/>
      <c r="J174" s="297"/>
      <c r="K174" s="297"/>
      <c r="L174" s="297"/>
      <c r="M174" s="297"/>
    </row>
    <row r="175" spans="1:13" ht="15.6" customHeight="1">
      <c r="A175" s="304"/>
      <c r="B175" s="304"/>
      <c r="C175" s="296"/>
      <c r="D175" s="296"/>
      <c r="E175" s="296"/>
      <c r="F175" s="297"/>
      <c r="G175" s="297"/>
      <c r="H175" s="297"/>
      <c r="I175" s="297"/>
      <c r="J175" s="297"/>
      <c r="K175" s="297"/>
      <c r="L175" s="297"/>
      <c r="M175" s="297"/>
    </row>
    <row r="176" spans="1:13" ht="15.6" customHeight="1">
      <c r="A176" s="304"/>
      <c r="B176" s="304"/>
      <c r="C176" s="296"/>
      <c r="D176" s="296"/>
      <c r="E176" s="296"/>
      <c r="F176" s="297"/>
      <c r="G176" s="297"/>
      <c r="H176" s="297"/>
      <c r="I176" s="297"/>
      <c r="J176" s="297"/>
      <c r="K176" s="297"/>
      <c r="L176" s="297"/>
      <c r="M176" s="297"/>
    </row>
    <row r="177" spans="1:13" ht="15.6" customHeight="1">
      <c r="A177" s="304"/>
      <c r="B177" s="304"/>
      <c r="C177" s="296"/>
      <c r="D177" s="296"/>
      <c r="E177" s="296"/>
      <c r="F177" s="297"/>
      <c r="G177" s="297"/>
      <c r="H177" s="297"/>
      <c r="I177" s="297"/>
      <c r="J177" s="297"/>
      <c r="K177" s="297"/>
      <c r="L177" s="297"/>
      <c r="M177" s="297"/>
    </row>
    <row r="178" spans="1:13" ht="15.6" hidden="1" customHeight="1">
      <c r="A178" s="304"/>
      <c r="B178" s="304"/>
      <c r="C178" s="296"/>
      <c r="D178" s="296"/>
      <c r="E178" s="296"/>
      <c r="F178" s="297"/>
      <c r="G178" s="297"/>
      <c r="H178" s="297"/>
      <c r="I178" s="297"/>
      <c r="J178" s="297"/>
      <c r="K178" s="297"/>
      <c r="L178" s="297"/>
      <c r="M178" s="297"/>
    </row>
    <row r="179" spans="1:13" ht="15.6" hidden="1" customHeight="1">
      <c r="A179" s="304"/>
      <c r="B179" s="304"/>
      <c r="C179" s="296"/>
      <c r="D179" s="296"/>
      <c r="E179" s="296"/>
      <c r="F179" s="297"/>
      <c r="G179" s="297"/>
      <c r="H179" s="297"/>
      <c r="I179" s="297"/>
      <c r="J179" s="297"/>
      <c r="K179" s="297"/>
      <c r="L179" s="297"/>
      <c r="M179" s="297"/>
    </row>
    <row r="180" spans="1:13" ht="15.6" hidden="1" customHeight="1">
      <c r="A180" s="304"/>
      <c r="B180" s="304"/>
      <c r="C180" s="296"/>
      <c r="D180" s="296"/>
      <c r="E180" s="296"/>
      <c r="F180" s="297"/>
      <c r="G180" s="297"/>
      <c r="H180" s="297"/>
      <c r="I180" s="297"/>
      <c r="J180" s="297"/>
      <c r="K180" s="297"/>
      <c r="L180" s="297"/>
      <c r="M180" s="297"/>
    </row>
    <row r="181" spans="1:13" ht="15.6" hidden="1" customHeight="1">
      <c r="A181" s="304"/>
      <c r="B181" s="304"/>
      <c r="C181" s="296"/>
      <c r="D181" s="296"/>
      <c r="E181" s="296"/>
      <c r="F181" s="297"/>
      <c r="G181" s="297"/>
      <c r="H181" s="297"/>
      <c r="I181" s="297"/>
      <c r="J181" s="297"/>
      <c r="K181" s="297"/>
      <c r="L181" s="297"/>
      <c r="M181" s="297"/>
    </row>
    <row r="182" spans="1:13" ht="15.6" hidden="1" customHeight="1">
      <c r="A182" s="304"/>
      <c r="B182" s="304"/>
      <c r="C182" s="296"/>
      <c r="D182" s="296"/>
      <c r="E182" s="296"/>
      <c r="F182" s="297"/>
      <c r="G182" s="297"/>
      <c r="H182" s="297"/>
      <c r="I182" s="297"/>
      <c r="J182" s="297"/>
      <c r="K182" s="297"/>
      <c r="L182" s="297"/>
      <c r="M182" s="297"/>
    </row>
    <row r="183" spans="1:13" ht="15.6" customHeight="1">
      <c r="A183" s="304"/>
      <c r="B183" s="304"/>
      <c r="C183" s="296"/>
      <c r="D183" s="296"/>
      <c r="E183" s="296"/>
      <c r="F183" s="297"/>
      <c r="G183" s="297"/>
      <c r="H183" s="297"/>
      <c r="I183" s="297"/>
      <c r="J183" s="297"/>
      <c r="K183" s="297"/>
      <c r="L183" s="297"/>
      <c r="M183" s="297"/>
    </row>
    <row r="184" spans="1:13" ht="11.1" customHeight="1">
      <c r="A184" s="572" t="s">
        <v>271</v>
      </c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</row>
    <row r="185" spans="1:13" ht="11.1" customHeight="1">
      <c r="A185" s="572" t="s">
        <v>272</v>
      </c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</row>
    <row r="186" spans="1:13" ht="11.1" hidden="1" customHeight="1">
      <c r="A186" s="572" t="s">
        <v>273</v>
      </c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</row>
    <row r="187" spans="1:13" ht="11.1" customHeight="1">
      <c r="A187" s="572" t="s">
        <v>274</v>
      </c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</row>
    <row r="188" spans="1:13" ht="11.1" customHeight="1">
      <c r="A188" s="551"/>
      <c r="B188" s="551"/>
      <c r="C188" s="551"/>
      <c r="D188" s="551"/>
      <c r="E188" s="551"/>
      <c r="F188" s="551"/>
      <c r="G188" s="551"/>
      <c r="H188" s="551"/>
      <c r="I188" s="551"/>
      <c r="J188" s="551"/>
      <c r="K188" s="143"/>
      <c r="L188" s="550" t="s">
        <v>275</v>
      </c>
      <c r="M188" s="550"/>
    </row>
  </sheetData>
  <sheetProtection algorithmName="SHA-512" hashValue="QAmiqB/iF4q66wLdygd4aYE7NnyfDsXBE2zzALww/R19WfLGKUgdmzkYHv4XYlbBjmFyTdzGHNfXjio+MZyZGA==" saltValue="NvvVyNEuUZfzBow/9xat6A==" spinCount="100000" sheet="1" selectLockedCells="1"/>
  <mergeCells count="555">
    <mergeCell ref="A21:E21"/>
    <mergeCell ref="A22:E22"/>
    <mergeCell ref="A102:I102"/>
    <mergeCell ref="J102:M102"/>
    <mergeCell ref="J103:M103"/>
    <mergeCell ref="A105:I105"/>
    <mergeCell ref="A107:I107"/>
    <mergeCell ref="J107:M107"/>
    <mergeCell ref="A101:I101"/>
    <mergeCell ref="J101:M101"/>
    <mergeCell ref="A95:I95"/>
    <mergeCell ref="A96:I96"/>
    <mergeCell ref="A97:I97"/>
    <mergeCell ref="A98:I98"/>
    <mergeCell ref="J69:K69"/>
    <mergeCell ref="J73:K73"/>
    <mergeCell ref="A23:E23"/>
    <mergeCell ref="F43:G43"/>
    <mergeCell ref="H48:I48"/>
    <mergeCell ref="L36:M36"/>
    <mergeCell ref="H37:I37"/>
    <mergeCell ref="J37:K37"/>
    <mergeCell ref="A69:E69"/>
    <mergeCell ref="L85:M85"/>
    <mergeCell ref="A161:B161"/>
    <mergeCell ref="D161:E161"/>
    <mergeCell ref="A185:M185"/>
    <mergeCell ref="A186:M186"/>
    <mergeCell ref="H147:I147"/>
    <mergeCell ref="J147:K147"/>
    <mergeCell ref="L147:M147"/>
    <mergeCell ref="F146:G146"/>
    <mergeCell ref="F147:G147"/>
    <mergeCell ref="F148:G148"/>
    <mergeCell ref="F149:G149"/>
    <mergeCell ref="F150:G150"/>
    <mergeCell ref="B146:D146"/>
    <mergeCell ref="A157:E157"/>
    <mergeCell ref="F157:G157"/>
    <mergeCell ref="H157:I157"/>
    <mergeCell ref="J157:K157"/>
    <mergeCell ref="L157:M157"/>
    <mergeCell ref="A184:M184"/>
    <mergeCell ref="F163:G163"/>
    <mergeCell ref="H163:I163"/>
    <mergeCell ref="J163:K163"/>
    <mergeCell ref="L163:M163"/>
    <mergeCell ref="F161:G161"/>
    <mergeCell ref="H161:I161"/>
    <mergeCell ref="J161:K161"/>
    <mergeCell ref="A160:E160"/>
    <mergeCell ref="F160:G160"/>
    <mergeCell ref="H160:I160"/>
    <mergeCell ref="J160:K160"/>
    <mergeCell ref="L160:M160"/>
    <mergeCell ref="L161:M161"/>
    <mergeCell ref="J104:M104"/>
    <mergeCell ref="A111:I111"/>
    <mergeCell ref="J111:M111"/>
    <mergeCell ref="A130:I130"/>
    <mergeCell ref="J130:M130"/>
    <mergeCell ref="A118:M118"/>
    <mergeCell ref="A125:M125"/>
    <mergeCell ref="A113:M113"/>
    <mergeCell ref="A115:B115"/>
    <mergeCell ref="A119:I119"/>
    <mergeCell ref="J119:M119"/>
    <mergeCell ref="J115:M115"/>
    <mergeCell ref="J121:M121"/>
    <mergeCell ref="A131:M131"/>
    <mergeCell ref="A120:I120"/>
    <mergeCell ref="A158:E158"/>
    <mergeCell ref="A159:E159"/>
    <mergeCell ref="F158:G158"/>
    <mergeCell ref="J123:M123"/>
    <mergeCell ref="A124:I124"/>
    <mergeCell ref="J124:M124"/>
    <mergeCell ref="A109:I109"/>
    <mergeCell ref="J109:M109"/>
    <mergeCell ref="F159:G159"/>
    <mergeCell ref="H159:I159"/>
    <mergeCell ref="J122:M122"/>
    <mergeCell ref="J120:M120"/>
    <mergeCell ref="A121:I121"/>
    <mergeCell ref="H152:I152"/>
    <mergeCell ref="J153:K153"/>
    <mergeCell ref="L153:M153"/>
    <mergeCell ref="H153:I153"/>
    <mergeCell ref="J150:K150"/>
    <mergeCell ref="F151:G151"/>
    <mergeCell ref="H150:I150"/>
    <mergeCell ref="J159:K159"/>
    <mergeCell ref="L159:M159"/>
    <mergeCell ref="H156:I156"/>
    <mergeCell ref="J156:K156"/>
    <mergeCell ref="F152:G152"/>
    <mergeCell ref="F143:G143"/>
    <mergeCell ref="F144:G144"/>
    <mergeCell ref="H158:I158"/>
    <mergeCell ref="J158:K158"/>
    <mergeCell ref="L158:M158"/>
    <mergeCell ref="J126:M126"/>
    <mergeCell ref="A127:I127"/>
    <mergeCell ref="J127:M127"/>
    <mergeCell ref="A128:I128"/>
    <mergeCell ref="J128:M128"/>
    <mergeCell ref="A129:I129"/>
    <mergeCell ref="J129:M129"/>
    <mergeCell ref="H148:I148"/>
    <mergeCell ref="H149:I149"/>
    <mergeCell ref="J133:M133"/>
    <mergeCell ref="J132:M132"/>
    <mergeCell ref="A126:I126"/>
    <mergeCell ref="B148:D148"/>
    <mergeCell ref="A142:E142"/>
    <mergeCell ref="F142:G142"/>
    <mergeCell ref="H142:I142"/>
    <mergeCell ref="F156:G156"/>
    <mergeCell ref="J154:K154"/>
    <mergeCell ref="L154:M154"/>
    <mergeCell ref="A1:M1"/>
    <mergeCell ref="A2:M2"/>
    <mergeCell ref="A3:B3"/>
    <mergeCell ref="A5:M5"/>
    <mergeCell ref="A6:M6"/>
    <mergeCell ref="A7:M7"/>
    <mergeCell ref="J3:M3"/>
    <mergeCell ref="J4:M4"/>
    <mergeCell ref="A4:C4"/>
    <mergeCell ref="A16:E16"/>
    <mergeCell ref="F16:G16"/>
    <mergeCell ref="H16:I16"/>
    <mergeCell ref="J16:K16"/>
    <mergeCell ref="L16:M16"/>
    <mergeCell ref="A53:E53"/>
    <mergeCell ref="A63:E63"/>
    <mergeCell ref="A77:E77"/>
    <mergeCell ref="J76:K76"/>
    <mergeCell ref="L76:M76"/>
    <mergeCell ref="H49:I49"/>
    <mergeCell ref="A65:E65"/>
    <mergeCell ref="F61:G61"/>
    <mergeCell ref="H50:I50"/>
    <mergeCell ref="A24:E24"/>
    <mergeCell ref="A25:E25"/>
    <mergeCell ref="A26:E26"/>
    <mergeCell ref="A27:E27"/>
    <mergeCell ref="A28:E28"/>
    <mergeCell ref="A29:E29"/>
    <mergeCell ref="A38:E38"/>
    <mergeCell ref="A39:E39"/>
    <mergeCell ref="A40:E40"/>
    <mergeCell ref="F77:G77"/>
    <mergeCell ref="A8:M8"/>
    <mergeCell ref="A20:E20"/>
    <mergeCell ref="A17:E17"/>
    <mergeCell ref="A18:E18"/>
    <mergeCell ref="F17:G17"/>
    <mergeCell ref="F18:G18"/>
    <mergeCell ref="A67:E67"/>
    <mergeCell ref="A73:E73"/>
    <mergeCell ref="A74:E74"/>
    <mergeCell ref="H67:I67"/>
    <mergeCell ref="J72:K72"/>
    <mergeCell ref="L72:M72"/>
    <mergeCell ref="L71:M71"/>
    <mergeCell ref="H69:I69"/>
    <mergeCell ref="H72:I72"/>
    <mergeCell ref="H73:I73"/>
    <mergeCell ref="A47:E47"/>
    <mergeCell ref="J67:K67"/>
    <mergeCell ref="L67:M67"/>
    <mergeCell ref="H68:I68"/>
    <mergeCell ref="J68:K68"/>
    <mergeCell ref="L68:M68"/>
    <mergeCell ref="A61:E61"/>
    <mergeCell ref="L73:M73"/>
    <mergeCell ref="A64:E64"/>
    <mergeCell ref="A62:E62"/>
    <mergeCell ref="A68:E68"/>
    <mergeCell ref="J75:K75"/>
    <mergeCell ref="H70:I70"/>
    <mergeCell ref="J70:K70"/>
    <mergeCell ref="H61:I61"/>
    <mergeCell ref="J61:K61"/>
    <mergeCell ref="H66:I66"/>
    <mergeCell ref="F70:G70"/>
    <mergeCell ref="F71:G71"/>
    <mergeCell ref="A70:E70"/>
    <mergeCell ref="A71:E71"/>
    <mergeCell ref="A72:E72"/>
    <mergeCell ref="H74:I74"/>
    <mergeCell ref="J74:K74"/>
    <mergeCell ref="F74:G74"/>
    <mergeCell ref="F75:G75"/>
    <mergeCell ref="A75:E75"/>
    <mergeCell ref="A66:E66"/>
    <mergeCell ref="F66:G66"/>
    <mergeCell ref="F73:G73"/>
    <mergeCell ref="H80:I80"/>
    <mergeCell ref="J80:K80"/>
    <mergeCell ref="L80:M80"/>
    <mergeCell ref="J79:K79"/>
    <mergeCell ref="H84:I84"/>
    <mergeCell ref="J84:K84"/>
    <mergeCell ref="L84:M84"/>
    <mergeCell ref="L81:M83"/>
    <mergeCell ref="H79:I79"/>
    <mergeCell ref="L77:M77"/>
    <mergeCell ref="H75:I75"/>
    <mergeCell ref="L75:M75"/>
    <mergeCell ref="H76:I76"/>
    <mergeCell ref="A87:E87"/>
    <mergeCell ref="A76:E76"/>
    <mergeCell ref="A79:E79"/>
    <mergeCell ref="A80:E80"/>
    <mergeCell ref="A81:E81"/>
    <mergeCell ref="A82:E82"/>
    <mergeCell ref="F81:G83"/>
    <mergeCell ref="H81:I83"/>
    <mergeCell ref="J81:K83"/>
    <mergeCell ref="A86:E86"/>
    <mergeCell ref="A85:E85"/>
    <mergeCell ref="J86:K87"/>
    <mergeCell ref="A83:E83"/>
    <mergeCell ref="J85:K85"/>
    <mergeCell ref="F85:G85"/>
    <mergeCell ref="H85:I85"/>
    <mergeCell ref="F86:G87"/>
    <mergeCell ref="A84:E84"/>
    <mergeCell ref="F84:G84"/>
    <mergeCell ref="L79:M79"/>
    <mergeCell ref="F60:G60"/>
    <mergeCell ref="F53:G53"/>
    <mergeCell ref="J43:K43"/>
    <mergeCell ref="L43:M43"/>
    <mergeCell ref="H46:I47"/>
    <mergeCell ref="H52:I52"/>
    <mergeCell ref="J52:K52"/>
    <mergeCell ref="L52:M52"/>
    <mergeCell ref="F44:G44"/>
    <mergeCell ref="J49:K49"/>
    <mergeCell ref="L49:M49"/>
    <mergeCell ref="F46:G47"/>
    <mergeCell ref="J46:K47"/>
    <mergeCell ref="H45:I45"/>
    <mergeCell ref="L56:M56"/>
    <mergeCell ref="H51:I51"/>
    <mergeCell ref="H53:I53"/>
    <mergeCell ref="J53:K53"/>
    <mergeCell ref="L53:M53"/>
    <mergeCell ref="A55:M55"/>
    <mergeCell ref="A43:E43"/>
    <mergeCell ref="A44:E44"/>
    <mergeCell ref="A45:E45"/>
    <mergeCell ref="A46:E46"/>
    <mergeCell ref="A57:M57"/>
    <mergeCell ref="H44:I44"/>
    <mergeCell ref="H43:I43"/>
    <mergeCell ref="F45:G45"/>
    <mergeCell ref="F48:G48"/>
    <mergeCell ref="J42:K42"/>
    <mergeCell ref="J51:K51"/>
    <mergeCell ref="L51:M51"/>
    <mergeCell ref="L46:M47"/>
    <mergeCell ref="H42:I42"/>
    <mergeCell ref="L42:M42"/>
    <mergeCell ref="A30:E30"/>
    <mergeCell ref="A31:E31"/>
    <mergeCell ref="A32:E32"/>
    <mergeCell ref="A33:E33"/>
    <mergeCell ref="A34:E34"/>
    <mergeCell ref="A35:E35"/>
    <mergeCell ref="L48:M48"/>
    <mergeCell ref="J44:K44"/>
    <mergeCell ref="J30:K30"/>
    <mergeCell ref="L35:M35"/>
    <mergeCell ref="H30:I30"/>
    <mergeCell ref="L30:M30"/>
    <mergeCell ref="H36:I36"/>
    <mergeCell ref="J36:K36"/>
    <mergeCell ref="L37:M37"/>
    <mergeCell ref="H41:I41"/>
    <mergeCell ref="J41:K41"/>
    <mergeCell ref="L41:M41"/>
    <mergeCell ref="L39:M39"/>
    <mergeCell ref="L33:M33"/>
    <mergeCell ref="H34:I34"/>
    <mergeCell ref="H35:I35"/>
    <mergeCell ref="L40:M40"/>
    <mergeCell ref="J39:K39"/>
    <mergeCell ref="F20:G20"/>
    <mergeCell ref="F32:G32"/>
    <mergeCell ref="F33:G33"/>
    <mergeCell ref="F34:G34"/>
    <mergeCell ref="F35:G35"/>
    <mergeCell ref="F36:G36"/>
    <mergeCell ref="F37:G37"/>
    <mergeCell ref="F38:G38"/>
    <mergeCell ref="F39:G39"/>
    <mergeCell ref="F21:G21"/>
    <mergeCell ref="F22:G22"/>
    <mergeCell ref="F23:G23"/>
    <mergeCell ref="F24:G24"/>
    <mergeCell ref="F25:G25"/>
    <mergeCell ref="F26:G26"/>
    <mergeCell ref="F27:G27"/>
    <mergeCell ref="L29:M29"/>
    <mergeCell ref="H31:I31"/>
    <mergeCell ref="H28:I28"/>
    <mergeCell ref="J28:K28"/>
    <mergeCell ref="L28:M28"/>
    <mergeCell ref="H29:I29"/>
    <mergeCell ref="J29:K29"/>
    <mergeCell ref="L18:M18"/>
    <mergeCell ref="L17:M17"/>
    <mergeCell ref="H18:I18"/>
    <mergeCell ref="H23:I23"/>
    <mergeCell ref="J23:K23"/>
    <mergeCell ref="L23:M23"/>
    <mergeCell ref="H21:I21"/>
    <mergeCell ref="J26:K26"/>
    <mergeCell ref="H20:I20"/>
    <mergeCell ref="J20:K20"/>
    <mergeCell ref="L20:M20"/>
    <mergeCell ref="H17:I17"/>
    <mergeCell ref="J21:K21"/>
    <mergeCell ref="L21:M21"/>
    <mergeCell ref="H22:I22"/>
    <mergeCell ref="J22:K22"/>
    <mergeCell ref="L22:M22"/>
    <mergeCell ref="J18:K18"/>
    <mergeCell ref="J17:K17"/>
    <mergeCell ref="L10:M10"/>
    <mergeCell ref="J10:K10"/>
    <mergeCell ref="H10:I10"/>
    <mergeCell ref="F10:G10"/>
    <mergeCell ref="F11:G11"/>
    <mergeCell ref="F12:G12"/>
    <mergeCell ref="F13:G13"/>
    <mergeCell ref="F14:G14"/>
    <mergeCell ref="F15:G15"/>
    <mergeCell ref="H11:I11"/>
    <mergeCell ref="J11:K11"/>
    <mergeCell ref="L11:M11"/>
    <mergeCell ref="H12:I12"/>
    <mergeCell ref="J12:K12"/>
    <mergeCell ref="L12:M12"/>
    <mergeCell ref="H13:I13"/>
    <mergeCell ref="J13:K13"/>
    <mergeCell ref="L13:M13"/>
    <mergeCell ref="H14:I14"/>
    <mergeCell ref="J14:K14"/>
    <mergeCell ref="L14:M14"/>
    <mergeCell ref="H15:I15"/>
    <mergeCell ref="J15:K15"/>
    <mergeCell ref="L15:M15"/>
    <mergeCell ref="L38:M38"/>
    <mergeCell ref="H39:I39"/>
    <mergeCell ref="J50:K50"/>
    <mergeCell ref="L44:M44"/>
    <mergeCell ref="H40:I40"/>
    <mergeCell ref="J40:K40"/>
    <mergeCell ref="H24:I24"/>
    <mergeCell ref="J24:K24"/>
    <mergeCell ref="J27:K27"/>
    <mergeCell ref="H25:I25"/>
    <mergeCell ref="J25:K25"/>
    <mergeCell ref="L24:M24"/>
    <mergeCell ref="L25:M25"/>
    <mergeCell ref="H26:I26"/>
    <mergeCell ref="H27:I27"/>
    <mergeCell ref="L27:M27"/>
    <mergeCell ref="L26:M26"/>
    <mergeCell ref="L50:M50"/>
    <mergeCell ref="J45:K45"/>
    <mergeCell ref="L45:M45"/>
    <mergeCell ref="L31:M31"/>
    <mergeCell ref="L34:M34"/>
    <mergeCell ref="A41:E41"/>
    <mergeCell ref="A42:E42"/>
    <mergeCell ref="J31:K31"/>
    <mergeCell ref="A48:E48"/>
    <mergeCell ref="A49:E49"/>
    <mergeCell ref="A50:E50"/>
    <mergeCell ref="A51:E51"/>
    <mergeCell ref="A52:E52"/>
    <mergeCell ref="J34:K34"/>
    <mergeCell ref="J38:K38"/>
    <mergeCell ref="A36:E36"/>
    <mergeCell ref="A37:E37"/>
    <mergeCell ref="H38:I38"/>
    <mergeCell ref="J35:K35"/>
    <mergeCell ref="J32:K32"/>
    <mergeCell ref="F40:G40"/>
    <mergeCell ref="F41:G41"/>
    <mergeCell ref="F42:G42"/>
    <mergeCell ref="J60:K60"/>
    <mergeCell ref="L60:M60"/>
    <mergeCell ref="L70:M70"/>
    <mergeCell ref="H71:I71"/>
    <mergeCell ref="J71:K71"/>
    <mergeCell ref="J66:K66"/>
    <mergeCell ref="L66:M66"/>
    <mergeCell ref="H65:I65"/>
    <mergeCell ref="J65:K65"/>
    <mergeCell ref="L65:M65"/>
    <mergeCell ref="J63:K63"/>
    <mergeCell ref="L61:M61"/>
    <mergeCell ref="J62:K62"/>
    <mergeCell ref="L62:M62"/>
    <mergeCell ref="A144:E144"/>
    <mergeCell ref="A145:E145"/>
    <mergeCell ref="L63:M63"/>
    <mergeCell ref="F72:G72"/>
    <mergeCell ref="L74:M74"/>
    <mergeCell ref="F65:G65"/>
    <mergeCell ref="A123:I123"/>
    <mergeCell ref="A117:M117"/>
    <mergeCell ref="J88:K88"/>
    <mergeCell ref="L88:M88"/>
    <mergeCell ref="J105:M105"/>
    <mergeCell ref="A106:I106"/>
    <mergeCell ref="J106:M106"/>
    <mergeCell ref="F90:G91"/>
    <mergeCell ref="F89:G89"/>
    <mergeCell ref="H89:I89"/>
    <mergeCell ref="J89:K89"/>
    <mergeCell ref="L89:M89"/>
    <mergeCell ref="J96:M96"/>
    <mergeCell ref="F76:G76"/>
    <mergeCell ref="F79:G79"/>
    <mergeCell ref="F80:G80"/>
    <mergeCell ref="H77:I77"/>
    <mergeCell ref="J77:K77"/>
    <mergeCell ref="L151:M151"/>
    <mergeCell ref="J146:K146"/>
    <mergeCell ref="F67:G67"/>
    <mergeCell ref="F68:G68"/>
    <mergeCell ref="F69:G69"/>
    <mergeCell ref="H154:I154"/>
    <mergeCell ref="J152:K152"/>
    <mergeCell ref="L152:M152"/>
    <mergeCell ref="H86:I87"/>
    <mergeCell ref="J97:M97"/>
    <mergeCell ref="J98:M98"/>
    <mergeCell ref="J99:M99"/>
    <mergeCell ref="J100:M100"/>
    <mergeCell ref="L90:M91"/>
    <mergeCell ref="L143:M143"/>
    <mergeCell ref="L69:M69"/>
    <mergeCell ref="L148:M148"/>
    <mergeCell ref="J143:K143"/>
    <mergeCell ref="J144:K144"/>
    <mergeCell ref="J90:K91"/>
    <mergeCell ref="J95:M95"/>
    <mergeCell ref="A99:I99"/>
    <mergeCell ref="A100:I100"/>
    <mergeCell ref="A94:M94"/>
    <mergeCell ref="A19:E19"/>
    <mergeCell ref="F19:G19"/>
    <mergeCell ref="H19:I19"/>
    <mergeCell ref="J19:K19"/>
    <mergeCell ref="L19:M19"/>
    <mergeCell ref="F63:G63"/>
    <mergeCell ref="H63:I63"/>
    <mergeCell ref="F64:G64"/>
    <mergeCell ref="H64:I64"/>
    <mergeCell ref="J64:K64"/>
    <mergeCell ref="L64:M64"/>
    <mergeCell ref="F28:G28"/>
    <mergeCell ref="F29:G29"/>
    <mergeCell ref="F30:G30"/>
    <mergeCell ref="F31:G31"/>
    <mergeCell ref="H32:I32"/>
    <mergeCell ref="F49:G49"/>
    <mergeCell ref="F50:G50"/>
    <mergeCell ref="F51:G51"/>
    <mergeCell ref="F52:G52"/>
    <mergeCell ref="F62:G62"/>
    <mergeCell ref="H62:I62"/>
    <mergeCell ref="J48:K48"/>
    <mergeCell ref="H60:I60"/>
    <mergeCell ref="A187:M187"/>
    <mergeCell ref="A162:E162"/>
    <mergeCell ref="F162:G162"/>
    <mergeCell ref="H162:I162"/>
    <mergeCell ref="J162:K162"/>
    <mergeCell ref="L162:M162"/>
    <mergeCell ref="A110:M110"/>
    <mergeCell ref="A135:C135"/>
    <mergeCell ref="J135:M135"/>
    <mergeCell ref="A136:M136"/>
    <mergeCell ref="J148:K148"/>
    <mergeCell ref="J141:K141"/>
    <mergeCell ref="L141:M141"/>
    <mergeCell ref="J142:K142"/>
    <mergeCell ref="F145:G145"/>
    <mergeCell ref="A143:E143"/>
    <mergeCell ref="H143:I143"/>
    <mergeCell ref="A112:M112"/>
    <mergeCell ref="H144:I144"/>
    <mergeCell ref="H145:I145"/>
    <mergeCell ref="H141:I141"/>
    <mergeCell ref="A122:I122"/>
    <mergeCell ref="A132:I132"/>
    <mergeCell ref="A133:I133"/>
    <mergeCell ref="A163:E163"/>
    <mergeCell ref="L150:M150"/>
    <mergeCell ref="B147:D147"/>
    <mergeCell ref="J145:K145"/>
    <mergeCell ref="L149:M149"/>
    <mergeCell ref="L86:M87"/>
    <mergeCell ref="A108:J108"/>
    <mergeCell ref="L32:M32"/>
    <mergeCell ref="H33:I33"/>
    <mergeCell ref="J33:K33"/>
    <mergeCell ref="A88:E88"/>
    <mergeCell ref="A90:E91"/>
    <mergeCell ref="A89:E89"/>
    <mergeCell ref="F88:G88"/>
    <mergeCell ref="H88:I88"/>
    <mergeCell ref="A103:I103"/>
    <mergeCell ref="F141:G141"/>
    <mergeCell ref="H90:I91"/>
    <mergeCell ref="A104:I104"/>
    <mergeCell ref="A58:M58"/>
    <mergeCell ref="L145:M145"/>
    <mergeCell ref="C156:E156"/>
    <mergeCell ref="L156:M156"/>
    <mergeCell ref="J151:K151"/>
    <mergeCell ref="H151:I151"/>
    <mergeCell ref="J149:K149"/>
    <mergeCell ref="F153:G153"/>
    <mergeCell ref="L146:M146"/>
    <mergeCell ref="L144:M144"/>
    <mergeCell ref="H146:I146"/>
    <mergeCell ref="L188:M188"/>
    <mergeCell ref="A188:J188"/>
    <mergeCell ref="A137:M137"/>
    <mergeCell ref="A138:M138"/>
    <mergeCell ref="A139:M139"/>
    <mergeCell ref="L142:M142"/>
    <mergeCell ref="A155:E155"/>
    <mergeCell ref="F155:G155"/>
    <mergeCell ref="H155:I155"/>
    <mergeCell ref="J155:K155"/>
    <mergeCell ref="L155:M155"/>
    <mergeCell ref="B149:D149"/>
    <mergeCell ref="B150:D150"/>
    <mergeCell ref="B151:D151"/>
    <mergeCell ref="B152:D152"/>
    <mergeCell ref="B153:D153"/>
    <mergeCell ref="A154:E154"/>
    <mergeCell ref="F154:G154"/>
  </mergeCells>
  <printOptions horizontalCentered="1"/>
  <pageMargins left="0.25" right="0.25" top="0.6" bottom="0.2" header="0" footer="0"/>
  <pageSetup paperSize="9" scale="86" firstPageNumber="4" fitToHeight="0" orientation="portrait" useFirstPageNumber="1" horizontalDpi="300" verticalDpi="300" r:id="rId1"/>
  <headerFooter>
    <oddHeader>&amp;L&amp;G</oddHeader>
  </headerFooter>
  <rowBreaks count="2" manualBreakCount="2">
    <brk id="56" max="16383" man="1"/>
    <brk id="111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K187"/>
  <sheetViews>
    <sheetView showRuler="0" view="pageLayout" zoomScaleNormal="100" workbookViewId="0">
      <selection activeCell="H4" sqref="H4"/>
    </sheetView>
  </sheetViews>
  <sheetFormatPr defaultColWidth="9.140625" defaultRowHeight="14.45"/>
  <cols>
    <col min="1" max="1" width="5.42578125" customWidth="1"/>
    <col min="2" max="3" width="11.42578125" customWidth="1"/>
    <col min="4" max="4" width="6.5703125" customWidth="1"/>
    <col min="5" max="5" width="11.5703125" customWidth="1"/>
    <col min="6" max="11" width="8.5703125" customWidth="1"/>
    <col min="17" max="17" width="9.42578125" customWidth="1"/>
  </cols>
  <sheetData>
    <row r="1" spans="1:11">
      <c r="A1" s="571" t="s">
        <v>220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>
      <c r="A2" s="571" t="str">
        <f>CONCATENATE(Dashboard!D8," ",Dashboard!F8," ",Dashboard!G8)</f>
        <v xml:space="preserve">  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</row>
    <row r="3" spans="1:11">
      <c r="A3" s="615"/>
      <c r="B3" s="615"/>
      <c r="C3" s="160"/>
      <c r="D3" s="67"/>
      <c r="E3" s="67"/>
      <c r="F3" s="67"/>
      <c r="G3" s="67"/>
      <c r="H3" s="67"/>
      <c r="I3" s="139"/>
      <c r="J3" s="577"/>
      <c r="K3" s="577"/>
    </row>
    <row r="4" spans="1:11">
      <c r="A4" s="576" t="s">
        <v>221</v>
      </c>
      <c r="B4" s="576"/>
      <c r="C4" s="576"/>
      <c r="D4" s="67"/>
      <c r="E4" s="67"/>
      <c r="F4" s="67"/>
      <c r="G4" s="67"/>
      <c r="H4" s="67"/>
      <c r="I4" s="139"/>
      <c r="J4" s="577"/>
      <c r="K4" s="577"/>
    </row>
    <row r="5" spans="1:11">
      <c r="A5" s="552" t="s">
        <v>222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</row>
    <row r="6" spans="1:11">
      <c r="A6" s="552" t="s">
        <v>223</v>
      </c>
      <c r="B6" s="552"/>
      <c r="C6" s="552"/>
      <c r="D6" s="552"/>
      <c r="E6" s="552"/>
      <c r="F6" s="552"/>
      <c r="G6" s="552"/>
      <c r="H6" s="552"/>
      <c r="I6" s="552"/>
      <c r="J6" s="552"/>
      <c r="K6" s="552"/>
    </row>
    <row r="7" spans="1:11">
      <c r="A7" s="552" t="s">
        <v>224</v>
      </c>
      <c r="B7" s="552"/>
      <c r="C7" s="552"/>
      <c r="D7" s="552"/>
      <c r="E7" s="552"/>
      <c r="F7" s="552"/>
      <c r="G7" s="552"/>
      <c r="H7" s="552"/>
      <c r="I7" s="552"/>
      <c r="J7" s="552"/>
      <c r="K7" s="552"/>
    </row>
    <row r="8" spans="1:11">
      <c r="A8" s="553"/>
      <c r="B8" s="553"/>
      <c r="C8" s="553"/>
      <c r="D8" s="553"/>
      <c r="E8" s="553"/>
      <c r="F8" s="553"/>
      <c r="G8" s="553"/>
      <c r="H8" s="553"/>
      <c r="I8" s="553"/>
      <c r="J8" s="553"/>
      <c r="K8" s="553"/>
    </row>
    <row r="9" spans="1:11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11" hidden="1">
      <c r="F10" s="604" t="str">
        <f>Calculator!C6</f>
        <v>IP6 OP6</v>
      </c>
      <c r="G10" s="604"/>
      <c r="H10" s="604" t="str">
        <f>Calculator!N6</f>
        <v>IP6 OP6 DV6</v>
      </c>
      <c r="I10" s="604"/>
      <c r="J10" s="604" t="str">
        <f>Calculator!X6</f>
        <v>IP7 OP7 DV7</v>
      </c>
      <c r="K10" s="604"/>
    </row>
    <row r="11" spans="1:11" hidden="1">
      <c r="F11" s="605" t="str">
        <f>VLOOKUP($F$10,Dashboard!$C$89:$F$116,2,0)</f>
        <v>IP6</v>
      </c>
      <c r="G11" s="605"/>
      <c r="H11" s="605" t="str">
        <f>VLOOKUP($H$10,Dashboard!$C$89:$F$116,2,0)</f>
        <v>IP6</v>
      </c>
      <c r="I11" s="605"/>
      <c r="J11" s="605" t="str">
        <f>VLOOKUP($J$10,Dashboard!$C$89:$F$116,2,0)</f>
        <v>IP7</v>
      </c>
      <c r="K11" s="605"/>
    </row>
    <row r="12" spans="1:11" hidden="1">
      <c r="F12" s="605" t="str">
        <f>VLOOKUP($F$10,Dashboard!$C$89:$F$116,3,0)</f>
        <v>OP6</v>
      </c>
      <c r="G12" s="605"/>
      <c r="H12" s="605" t="str">
        <f>VLOOKUP($H$10,Dashboard!$C$89:$F$116,3,0)</f>
        <v>OP6</v>
      </c>
      <c r="I12" s="605"/>
      <c r="J12" s="605" t="str">
        <f>VLOOKUP($J$10,Dashboard!$C$89:$F$116,3,0)</f>
        <v>OP7</v>
      </c>
      <c r="K12" s="605"/>
    </row>
    <row r="13" spans="1:11" hidden="1">
      <c r="F13" s="605">
        <f>VLOOKUP($F$10,Dashboard!$C$89:$F$116,4,0)</f>
        <v>0</v>
      </c>
      <c r="G13" s="605"/>
      <c r="H13" s="605" t="str">
        <f>VLOOKUP($H$10,Dashboard!$C$89:$F$116,4,0)</f>
        <v>DV6</v>
      </c>
      <c r="I13" s="605"/>
      <c r="J13" s="605" t="str">
        <f>VLOOKUP($J$10,Dashboard!$C$89:$F$116,4,0)</f>
        <v>DV7</v>
      </c>
      <c r="K13" s="605"/>
    </row>
    <row r="14" spans="1:11" hidden="1">
      <c r="F14" s="605"/>
      <c r="G14" s="605"/>
      <c r="H14" s="605"/>
      <c r="I14" s="605"/>
      <c r="J14" s="605"/>
      <c r="K14" s="605"/>
    </row>
    <row r="15" spans="1:11">
      <c r="A15" s="295"/>
      <c r="B15" s="295"/>
      <c r="C15" s="295"/>
      <c r="D15" s="295"/>
      <c r="E15" s="295"/>
      <c r="F15" s="569" t="s">
        <v>28</v>
      </c>
      <c r="G15" s="569"/>
      <c r="H15" s="569" t="s">
        <v>29</v>
      </c>
      <c r="I15" s="569"/>
      <c r="J15" s="569" t="s">
        <v>30</v>
      </c>
      <c r="K15" s="569"/>
    </row>
    <row r="16" spans="1:11">
      <c r="A16" s="578" t="s">
        <v>33</v>
      </c>
      <c r="B16" s="578"/>
      <c r="C16" s="578"/>
      <c r="D16" s="578"/>
      <c r="E16" s="578"/>
      <c r="F16" s="549" t="str">
        <f>Dashboard!F18</f>
        <v>Pre</v>
      </c>
      <c r="G16" s="549"/>
      <c r="H16" s="549" t="str">
        <f>Dashboard!G18</f>
        <v>Pre</v>
      </c>
      <c r="I16" s="549"/>
      <c r="J16" s="549" t="str">
        <f>Dashboard!H18</f>
        <v>Plan Custom</v>
      </c>
      <c r="K16" s="549"/>
    </row>
    <row r="17" spans="1:11">
      <c r="A17" s="578" t="s">
        <v>35</v>
      </c>
      <c r="B17" s="578"/>
      <c r="C17" s="578"/>
      <c r="D17" s="578"/>
      <c r="E17" s="578"/>
      <c r="F17" s="549" t="str">
        <f>Dashboard!F19</f>
        <v>IP6 OP6</v>
      </c>
      <c r="G17" s="549"/>
      <c r="H17" s="549" t="str">
        <f>Dashboard!G19</f>
        <v>IP6 OP6 DV6</v>
      </c>
      <c r="I17" s="549"/>
      <c r="J17" s="549" t="str">
        <f>Dashboard!H19</f>
        <v>IP7 OP7 DV7</v>
      </c>
      <c r="K17" s="549"/>
    </row>
    <row r="18" spans="1:11">
      <c r="A18" s="578" t="s">
        <v>225</v>
      </c>
      <c r="B18" s="578"/>
      <c r="C18" s="578"/>
      <c r="D18" s="578"/>
      <c r="E18" s="578"/>
      <c r="F18" s="549" t="str">
        <f>Dashboard!F20</f>
        <v>Zone C</v>
      </c>
      <c r="G18" s="549"/>
      <c r="H18" s="549" t="str">
        <f>Dashboard!G20</f>
        <v>Zone C</v>
      </c>
      <c r="I18" s="549"/>
      <c r="J18" s="549" t="str">
        <f>Dashboard!H20</f>
        <v>Zone A</v>
      </c>
      <c r="K18" s="549"/>
    </row>
    <row r="19" spans="1:11">
      <c r="A19" s="578" t="s">
        <v>46</v>
      </c>
      <c r="B19" s="578"/>
      <c r="C19" s="578"/>
      <c r="D19" s="578"/>
      <c r="E19" s="578"/>
      <c r="F19" s="560" t="str">
        <f>Dashboard!F21</f>
        <v>NIL</v>
      </c>
      <c r="G19" s="560"/>
      <c r="H19" s="560" t="str">
        <f>Dashboard!G21</f>
        <v>NIL</v>
      </c>
      <c r="I19" s="560"/>
      <c r="J19" s="560" t="str">
        <f>Dashboard!H21</f>
        <v>NIL</v>
      </c>
      <c r="K19" s="560"/>
    </row>
    <row r="20" spans="1:11">
      <c r="A20" s="616" t="s">
        <v>226</v>
      </c>
      <c r="B20" s="616"/>
      <c r="C20" s="616"/>
      <c r="D20" s="616"/>
      <c r="E20" s="616"/>
      <c r="F20" s="607">
        <f>IF(LEFT(F11,3)="IP6",TOB!$C$2,IF(LEFT(F11,3)="IP7",TOB!$E$2,IF(LEFT(F11,3)="IP8",TOB!$F$2,"")))</f>
        <v>100000</v>
      </c>
      <c r="G20" s="607"/>
      <c r="H20" s="607">
        <f>IF(LEFT(H11,3)="IP6",TOB!$C$2,IF(LEFT(H11,3)="IP7",TOB!$E$2,IF(LEFT(H11,3)="IP8",TOB!$F$2,"")))</f>
        <v>100000</v>
      </c>
      <c r="I20" s="607"/>
      <c r="J20" s="607">
        <f>IF(LEFT(J11,3)="IP6",TOB!$C$2,IF(LEFT(J11,3)="IP7",TOB!$E$2,IF(LEFT(J11,3)="IP8",TOB!$F$2,"")))</f>
        <v>300000</v>
      </c>
      <c r="K20" s="607"/>
    </row>
    <row r="21" spans="1:11">
      <c r="A21" s="587" t="s">
        <v>227</v>
      </c>
      <c r="B21" s="587"/>
      <c r="C21" s="587"/>
      <c r="D21" s="587"/>
      <c r="E21" s="587"/>
      <c r="F21" s="606" t="b">
        <f>IF($F$11="IP1",TOB!C3,IF($F$11="IP2",TOB!E3))</f>
        <v>0</v>
      </c>
      <c r="G21" s="606"/>
      <c r="H21" s="606" t="b">
        <f>IF($H$11="IP1",TOB!C3,IF($H$11="IP2",TOB!E3))</f>
        <v>0</v>
      </c>
      <c r="I21" s="606"/>
      <c r="J21" s="606" t="b">
        <f>IF($J$11="IP1",TOB!C3,IF($J$11="IP2",TOB!E3))</f>
        <v>0</v>
      </c>
      <c r="K21" s="606"/>
    </row>
    <row r="22" spans="1:11" ht="15" customHeight="1">
      <c r="A22" s="595" t="str">
        <f>TOB!A4</f>
        <v>Standard private room</v>
      </c>
      <c r="B22" s="596"/>
      <c r="C22" s="596"/>
      <c r="D22" s="596"/>
      <c r="E22" s="596"/>
      <c r="F22" s="563" t="str">
        <f>IF(LEFT(F11,3)="IP6",TOB!$C$4,IF(LEFT(F11,3)="IP7",TOB!$E$4,IF(LEFT(F11,3)="IP8",TOB!$F$4,"")))</f>
        <v>Paid in full</v>
      </c>
      <c r="G22" s="563"/>
      <c r="H22" s="563" t="str">
        <f>IF(LEFT(H11,3)="IP6",TOB!$C$4,IF(LEFT(H11,3)="IP7",TOB!$E$4,IF(LEFT(H11,3)="IP8",TOB!$F$4,"")))</f>
        <v>Paid in full</v>
      </c>
      <c r="I22" s="563"/>
      <c r="J22" s="563" t="str">
        <f>IF(LEFT(J11,3)="IP6",TOB!$C$4,IF(LEFT(J11,3)="IP7",TOB!$E$4,IF(LEFT(J11,3)="IP8",TOB!$F$4,"")))</f>
        <v>Paid in full</v>
      </c>
      <c r="K22" s="563"/>
    </row>
    <row r="23" spans="1:11" ht="18" customHeight="1">
      <c r="A23" s="593" t="str">
        <f>TOB!A5</f>
        <v>Parent accommodation with an insured child under 18</v>
      </c>
      <c r="B23" s="594"/>
      <c r="C23" s="594"/>
      <c r="D23" s="594"/>
      <c r="E23" s="594"/>
      <c r="F23" s="565" t="str">
        <f>IF(LEFT(F11,3)="IP6",TOB!$C$5,IF(LEFT(F11,3)="IP7",TOB!$E$5,IF(LEFT(F11,3)="IP8",TOB!$F$5,"")))</f>
        <v>$20 per day max 30 days</v>
      </c>
      <c r="G23" s="565"/>
      <c r="H23" s="565" t="str">
        <f>IF(LEFT(H11,3)="IP6",TOB!$C$5,IF(LEFT(H11,3)="IP7",TOB!$E$5,IF(LEFT(H11,3)="IP8",TOB!$F$5,"")))</f>
        <v>$20 per day max 30 days</v>
      </c>
      <c r="I23" s="565"/>
      <c r="J23" s="565" t="str">
        <f>IF(LEFT(J11,3)="IP6",TOB!$C$5,IF(LEFT(J11,3)="IP7",TOB!$E$5,IF(LEFT(J11,3)="IP8",TOB!$F$5,"")))</f>
        <v>$30 per day max 30 days</v>
      </c>
      <c r="K23" s="565"/>
    </row>
    <row r="24" spans="1:11" ht="15" customHeight="1">
      <c r="A24" s="595" t="str">
        <f>TOB!A6</f>
        <v>Day care treatment</v>
      </c>
      <c r="B24" s="596"/>
      <c r="C24" s="596"/>
      <c r="D24" s="596"/>
      <c r="E24" s="596"/>
      <c r="F24" s="563" t="str">
        <f>IF(LEFT(F11,3)="IP6",TOB!$C$6,IF(LEFT(F11,3)="IP7",TOB!$E$6,IF(LEFT(F11,3)="IP8",TOB!$F$6,"")))</f>
        <v>Paid in full</v>
      </c>
      <c r="G24" s="563"/>
      <c r="H24" s="563" t="str">
        <f>IF(LEFT(H11,3)="IP6",TOB!$C$6,IF(LEFT(H11,3)="IP7",TOB!$E$6,IF(LEFT(H11,3)="IP8",TOB!$F$6,"")))</f>
        <v>Paid in full</v>
      </c>
      <c r="I24" s="563"/>
      <c r="J24" s="563" t="str">
        <f>IF(LEFT(J11,3)="IP6",TOB!$C$6,IF(LEFT(J11,3)="IP7",TOB!$E$6,IF(LEFT(J11,3)="IP8",TOB!$F$6,"")))</f>
        <v>Paid in full</v>
      </c>
      <c r="K24" s="563"/>
    </row>
    <row r="25" spans="1:11">
      <c r="A25" s="593" t="str">
        <f>TOB!A7</f>
        <v>Nursing Care and Board</v>
      </c>
      <c r="B25" s="594"/>
      <c r="C25" s="594"/>
      <c r="D25" s="594"/>
      <c r="E25" s="594"/>
      <c r="F25" s="565" t="str">
        <f>IF(LEFT(F11,3)="IP6",TOB!$C$7,IF(LEFT(F11,3)="IP7",TOB!$E$7,IF(LEFT(F11,3)="IP8",TOB!$F$7,"")))</f>
        <v>Paid in full</v>
      </c>
      <c r="G25" s="565"/>
      <c r="H25" s="565" t="str">
        <f>IF(LEFT(H11,3)="IP6",TOB!$C$7,IF(LEFT(H11,3)="IP7",TOB!$E$7,IF(LEFT(H11,3)="IP8",TOB!$F$7,"")))</f>
        <v>Paid in full</v>
      </c>
      <c r="I25" s="565"/>
      <c r="J25" s="565" t="str">
        <f>IF(LEFT(J11,3)="IP6",TOB!$C$7,IF(LEFT(J11,3)="IP7",TOB!$E$7,IF(LEFT(J11,3)="IP8",TOB!$F$7,"")))</f>
        <v>Paid in full</v>
      </c>
      <c r="K25" s="565"/>
    </row>
    <row r="26" spans="1:11">
      <c r="A26" s="595" t="str">
        <f>TOB!A8</f>
        <v>Operating room, medicine &amp; surgical dressing</v>
      </c>
      <c r="B26" s="596"/>
      <c r="C26" s="596"/>
      <c r="D26" s="596"/>
      <c r="E26" s="596"/>
      <c r="F26" s="563" t="str">
        <f>IF(LEFT(F11,3)="IP6",TOB!$C$8,IF(LEFT(F11,3)="IP7",TOB!$E$8,IF(LEFT(F11,3)="IP8",TOB!$F$8,"")))</f>
        <v>Paid in full</v>
      </c>
      <c r="G26" s="563"/>
      <c r="H26" s="563" t="str">
        <f>IF(LEFT(H11,3)="IP6",TOB!$C$8,IF(LEFT(H11,3)="IP7",TOB!$E$8,IF(LEFT(H11,3)="IP8",TOB!$F$8,"")))</f>
        <v>Paid in full</v>
      </c>
      <c r="I26" s="563"/>
      <c r="J26" s="563" t="str">
        <f>IF(LEFT(J11,3)="IP6",TOB!$C$8,IF(LEFT(J11,3)="IP7",TOB!$E$8,IF(LEFT(J11,3)="IP8",TOB!$F$8,"")))</f>
        <v>Paid in full</v>
      </c>
      <c r="K26" s="563"/>
    </row>
    <row r="27" spans="1:11">
      <c r="A27" s="593" t="str">
        <f>TOB!A9</f>
        <v>Prescription drugs and materials</v>
      </c>
      <c r="B27" s="594"/>
      <c r="C27" s="594"/>
      <c r="D27" s="594"/>
      <c r="E27" s="594"/>
      <c r="F27" s="565" t="str">
        <f>IF(LEFT(F11,3)="IP6",TOB!$C$9,IF(LEFT(F11,3)="IP7",TOB!$E$9,IF(LEFT(F11,3)="IP8",TOB!$F$9,"")))</f>
        <v>Paid in full</v>
      </c>
      <c r="G27" s="565"/>
      <c r="H27" s="565" t="str">
        <f>IF(LEFT(H11,3)="IP6",TOB!$C$9,IF(LEFT(H11,3)="IP7",TOB!$E$9,IF(LEFT(H11,3)="IP8",TOB!$F$9,"")))</f>
        <v>Paid in full</v>
      </c>
      <c r="I27" s="565"/>
      <c r="J27" s="565" t="str">
        <f>IF(LEFT(J11,3)="IP6",TOB!$C$9,IF(LEFT(J11,3)="IP7",TOB!$E$9,IF(LEFT(J11,3)="IP8",TOB!$F$9,"")))</f>
        <v>Paid in full</v>
      </c>
      <c r="K27" s="565"/>
    </row>
    <row r="28" spans="1:11">
      <c r="A28" s="595" t="str">
        <f>TOB!A10</f>
        <v>MRI, PET &amp; CT-PET Scans</v>
      </c>
      <c r="B28" s="596"/>
      <c r="C28" s="596"/>
      <c r="D28" s="596"/>
      <c r="E28" s="596"/>
      <c r="F28" s="563" t="str">
        <f>IF(LEFT(F11,3)="IP6",TOB!$C$10,IF(LEFT(F11,3)="IP7",TOB!$E$10,IF(LEFT(F11,3)="IP8",TOB!$F$10,"")))</f>
        <v>Paid in full</v>
      </c>
      <c r="G28" s="563"/>
      <c r="H28" s="563" t="str">
        <f>IF(LEFT(H11,3)="IP6",TOB!$C$10,IF(LEFT(H11,3)="IP7",TOB!$E$10,IF(LEFT(H11,3)="IP8",TOB!$F$10,"")))</f>
        <v>Paid in full</v>
      </c>
      <c r="I28" s="563"/>
      <c r="J28" s="563" t="str">
        <f>IF(LEFT(J11,3)="IP6",TOB!$C$10,IF(LEFT(J11,3)="IP7",TOB!$E$10,IF(LEFT(J11,3)="IP8",TOB!$F$10,"")))</f>
        <v>Paid in full</v>
      </c>
      <c r="K28" s="563"/>
    </row>
    <row r="29" spans="1:11">
      <c r="A29" s="593" t="str">
        <f>TOB!A11</f>
        <v>Intensive care, coronary care, dependency unit</v>
      </c>
      <c r="B29" s="594"/>
      <c r="C29" s="594"/>
      <c r="D29" s="594"/>
      <c r="E29" s="594"/>
      <c r="F29" s="565" t="str">
        <f>IF(LEFT(F11,3)="IP6",TOB!$C$11,IF(LEFT(F11,3)="IP7",TOB!$E$11,IF(LEFT(F11,3)="IP8",TOB!$F$11,"")))</f>
        <v>Paid in full</v>
      </c>
      <c r="G29" s="565"/>
      <c r="H29" s="565" t="str">
        <f>IF(LEFT(H11,3)="IP6",TOB!$C$11,IF(LEFT(H11,3)="IP7",TOB!$E$11,IF(LEFT(H11,3)="IP8",TOB!$F$11,"")))</f>
        <v>Paid in full</v>
      </c>
      <c r="I29" s="565"/>
      <c r="J29" s="565" t="str">
        <f>IF(LEFT(J11,3)="IP6",TOB!$C$11,IF(LEFT(J11,3)="IP7",TOB!$E$11,IF(LEFT(J11,3)="IP8",TOB!$F$11,"")))</f>
        <v>Paid in full</v>
      </c>
      <c r="K29" s="565"/>
    </row>
    <row r="30" spans="1:11">
      <c r="A30" s="595" t="str">
        <f>TOB!A12</f>
        <v>Surgical fees including anesthesia</v>
      </c>
      <c r="B30" s="596"/>
      <c r="C30" s="596"/>
      <c r="D30" s="596"/>
      <c r="E30" s="596"/>
      <c r="F30" s="563" t="str">
        <f>IF(LEFT(F11,3)="IP6",TOB!$C$12,IF(LEFT(F11,3)="IP7",TOB!$E$12,IF(LEFT(F11,3)="IP8",TOB!$F$12,"")))</f>
        <v>Paid in full</v>
      </c>
      <c r="G30" s="563"/>
      <c r="H30" s="563" t="str">
        <f>IF(LEFT(H11,3)="IP6",TOB!$C$12,IF(LEFT(H11,3)="IP7",TOB!$E$12,IF(LEFT(H11,3)="IP8",TOB!$F$12,"")))</f>
        <v>Paid in full</v>
      </c>
      <c r="I30" s="563"/>
      <c r="J30" s="563" t="str">
        <f>IF(LEFT(J11,3)="IP6",TOB!$C$12,IF(LEFT(J11,3)="IP7",TOB!$E$12,IF(LEFT(J11,3)="IP8",TOB!$F$12,"")))</f>
        <v>Paid in full</v>
      </c>
      <c r="K30" s="563"/>
    </row>
    <row r="31" spans="1:11">
      <c r="A31" s="608" t="str">
        <f>TOB!A13</f>
        <v>Reconstructive surgery following accident/eligible medical condition</v>
      </c>
      <c r="B31" s="566"/>
      <c r="C31" s="566"/>
      <c r="D31" s="566"/>
      <c r="E31" s="566"/>
      <c r="F31" s="565" t="str">
        <f>IF(LEFT(F11,3)="IP6",TOB!$C$13,IF(LEFT(F11,3)="IP7",TOB!$E$13,IF(LEFT(F11,3)="IP8",TOB!$F$13,"")))</f>
        <v>Paid in full</v>
      </c>
      <c r="G31" s="565"/>
      <c r="H31" s="565" t="str">
        <f>IF(LEFT(H11,3)="IP6",TOB!$C$13,IF(LEFT(H11,3)="IP7",TOB!$E$13,IF(LEFT(H11,3)="IP8",TOB!$F$13,"")))</f>
        <v>Paid in full</v>
      </c>
      <c r="I31" s="565"/>
      <c r="J31" s="565" t="str">
        <f>IF(LEFT(J11,3)="IP6",TOB!$C$13,IF(LEFT(J11,3)="IP7",TOB!$E$13,IF(LEFT(J11,3)="IP8",TOB!$F$13,"")))</f>
        <v>Paid in full</v>
      </c>
      <c r="K31" s="565"/>
    </row>
    <row r="32" spans="1:11">
      <c r="A32" s="595" t="str">
        <f>TOB!A14</f>
        <v>Specialist's consultations fees</v>
      </c>
      <c r="B32" s="596"/>
      <c r="C32" s="596"/>
      <c r="D32" s="596"/>
      <c r="E32" s="596"/>
      <c r="F32" s="563" t="str">
        <f>IF(LEFT(F11,3)="IP6",TOB!$C$14,IF(LEFT(F11,3)="IP7",TOB!$E$14,IF(LEFT(F11,3)="IP8",TOB!$F$14,"")))</f>
        <v>Paid in full</v>
      </c>
      <c r="G32" s="563"/>
      <c r="H32" s="563" t="str">
        <f>IF(LEFT(H11,3)="IP6",TOB!$C$14,IF(LEFT(H11,3)="IP7",TOB!$E$14,IF(LEFT(H11,3)="IP8",TOB!$F$14,"")))</f>
        <v>Paid in full</v>
      </c>
      <c r="I32" s="563"/>
      <c r="J32" s="563" t="str">
        <f>IF(LEFT(J11,3)="IP6",TOB!$C$14,IF(LEFT(J11,3)="IP7",TOB!$E$14,IF(LEFT(J11,3)="IP8",TOB!$F$14,"")))</f>
        <v>Paid in full</v>
      </c>
      <c r="K32" s="563"/>
    </row>
    <row r="33" spans="1:11">
      <c r="A33" s="593" t="str">
        <f>TOB!A15</f>
        <v>Diagnostic Test - Pathology Xrays</v>
      </c>
      <c r="B33" s="594"/>
      <c r="C33" s="594"/>
      <c r="D33" s="594"/>
      <c r="E33" s="594"/>
      <c r="F33" s="565" t="str">
        <f>IF(LEFT(F11,3)="IP6",TOB!$C$15,IF(LEFT(F11,3)="IP7",TOB!$E$15,IF(LEFT(F11,3)="IP8",TOB!$F$15,"")))</f>
        <v>Paid in full</v>
      </c>
      <c r="G33" s="565"/>
      <c r="H33" s="565" t="str">
        <f>IF(LEFT(H11,3)="IP6",TOB!$C$15,IF(LEFT(H11,3)="IP7",TOB!$E$15,IF(LEFT(H11,3)="IP8",TOB!$F$15,"")))</f>
        <v>Paid in full</v>
      </c>
      <c r="I33" s="565"/>
      <c r="J33" s="565" t="str">
        <f>IF(LEFT(J11,3)="IP6",TOB!$C$15,IF(LEFT(J11,3)="IP7",TOB!$E$15,IF(LEFT(J11,3)="IP8",TOB!$F$15,"")))</f>
        <v>Paid in full</v>
      </c>
      <c r="K33" s="565"/>
    </row>
    <row r="34" spans="1:11">
      <c r="A34" s="595" t="str">
        <f>TOB!A16</f>
        <v>Organ and bone marrow transplant services</v>
      </c>
      <c r="B34" s="596"/>
      <c r="C34" s="596"/>
      <c r="D34" s="596"/>
      <c r="E34" s="596"/>
      <c r="F34" s="563" t="str">
        <f>IF(LEFT(F11,3)="IP6",TOB!$C$16,IF(LEFT(F11,3)="IP7",TOB!$E$16,IF(LEFT(F11,3)="IP8",TOB!$F$16,"")))</f>
        <v>Paid in full</v>
      </c>
      <c r="G34" s="563"/>
      <c r="H34" s="563" t="str">
        <f>IF(LEFT(H11,3)="IP6",TOB!$C$16,IF(LEFT(H11,3)="IP7",TOB!$E$16,IF(LEFT(H11,3)="IP8",TOB!$F$16,"")))</f>
        <v>Paid in full</v>
      </c>
      <c r="I34" s="563"/>
      <c r="J34" s="563" t="str">
        <f>IF(LEFT(J11,3)="IP6",TOB!$C$16,IF(LEFT(J11,3)="IP7",TOB!$E$16,IF(LEFT(J11,3)="IP8",TOB!$F$16,"")))</f>
        <v>Paid in full</v>
      </c>
      <c r="K34" s="563"/>
    </row>
    <row r="35" spans="1:11" ht="15" customHeight="1">
      <c r="A35" s="593" t="str">
        <f>TOB!A17</f>
        <v>Prosthetic implants &amp; appliances</v>
      </c>
      <c r="B35" s="594"/>
      <c r="C35" s="594"/>
      <c r="D35" s="594"/>
      <c r="E35" s="594"/>
      <c r="F35" s="565" t="str">
        <f>IF(LEFT(F11,3)="IP6",TOB!$C$17,IF(LEFT(F11,3)="IP7",TOB!$E$17,IF(LEFT(F11,3)="IP8",TOB!$F$17,"")))</f>
        <v>Paid in full</v>
      </c>
      <c r="G35" s="565"/>
      <c r="H35" s="565" t="str">
        <f>IF(LEFT(H11,3)="IP6",TOB!$C$17,IF(LEFT(H11,3)="IP7",TOB!$E$17,IF(LEFT(H11,3)="IP8",TOB!$F$17,"")))</f>
        <v>Paid in full</v>
      </c>
      <c r="I35" s="565"/>
      <c r="J35" s="565" t="str">
        <f>IF(LEFT(J11,3)="IP6",TOB!$C$17,IF(LEFT(J11,3)="IP7",TOB!$E$17,IF(LEFT(J11,3)="IP8",TOB!$F$17,"")))</f>
        <v>Paid in full</v>
      </c>
      <c r="K35" s="565"/>
    </row>
    <row r="36" spans="1:11" ht="22.35" customHeight="1">
      <c r="A36" s="595" t="str">
        <f>TOB!A18</f>
        <v>Rehabilitation</v>
      </c>
      <c r="B36" s="596"/>
      <c r="C36" s="596"/>
      <c r="D36" s="596"/>
      <c r="E36" s="596"/>
      <c r="F36" s="563" t="str">
        <f>IF(LEFT(F11,3)="IP6",TOB!$C$18,IF(LEFT(F11,3)="IP7",TOB!$E$18,IF(LEFT(F11,3)="IP8",TOB!$F$18,"")))</f>
        <v>Paid in full for 30 days per medical condition</v>
      </c>
      <c r="G36" s="563"/>
      <c r="H36" s="563" t="str">
        <f>IF(LEFT(H11,3)="IP6",TOB!$C$18,IF(LEFT(H11,3)="IP7",TOB!$E$18,IF(LEFT(H11,3)="IP8",TOB!$F$18,"")))</f>
        <v>Paid in full for 30 days per medical condition</v>
      </c>
      <c r="I36" s="563"/>
      <c r="J36" s="563" t="str">
        <f>IF(LEFT(J11,3)="IP6",TOB!$C$18,IF(LEFT(J11,3)="IP7",TOB!$E$18,IF(LEFT(J11,3)="IP8",TOB!$F$18,"")))</f>
        <v>Paid in full for 30 days per medical condition</v>
      </c>
      <c r="K36" s="563"/>
    </row>
    <row r="37" spans="1:11">
      <c r="A37" s="593" t="str">
        <f>TOB!A19</f>
        <v>Emergency dental treatment following an accident</v>
      </c>
      <c r="B37" s="594"/>
      <c r="C37" s="594"/>
      <c r="D37" s="594"/>
      <c r="E37" s="594"/>
      <c r="F37" s="565" t="str">
        <f>IF(LEFT(F11,3)="IP6",TOB!$C$19,IF(LEFT(F11,3)="IP7",TOB!$E$19,IF(LEFT(F11,3)="IP8",TOB!$F$19,"")))</f>
        <v>Paid in full</v>
      </c>
      <c r="G37" s="565"/>
      <c r="H37" s="565" t="str">
        <f>IF(LEFT(H11,3)="IP6",TOB!$C$19,IF(LEFT(H11,3)="IP7",TOB!$E$19,IF(LEFT(H11,3)="IP8",TOB!$F$19,"")))</f>
        <v>Paid in full</v>
      </c>
      <c r="I37" s="565"/>
      <c r="J37" s="565" t="str">
        <f>IF(LEFT(J11,3)="IP6",TOB!$C$19,IF(LEFT(J11,3)="IP7",TOB!$E$19,IF(LEFT(J11,3)="IP8",TOB!$F$19,"")))</f>
        <v>Paid in full</v>
      </c>
      <c r="K37" s="565"/>
    </row>
    <row r="38" spans="1:11" ht="17.25" customHeight="1">
      <c r="A38" s="595" t="str">
        <f>TOB!A20</f>
        <v>Local road ambulance service</v>
      </c>
      <c r="B38" s="596"/>
      <c r="C38" s="596"/>
      <c r="D38" s="596"/>
      <c r="E38" s="596"/>
      <c r="F38" s="563" t="str">
        <f>IF(LEFT(F11,3)="IP6",TOB!$C$20,IF(LEFT(F11,3)="IP7",TOB!$E$20,IF(LEFT(F11,3)="IP8",TOB!$F$20,"")))</f>
        <v>Paid in full</v>
      </c>
      <c r="G38" s="563"/>
      <c r="H38" s="563" t="str">
        <f>IF(LEFT(H11,3)="IP6",TOB!$C$20,IF(LEFT(H11,3)="IP7",TOB!$E$20,IF(LEFT(H11,3)="IP8",TOB!$F$20,"")))</f>
        <v>Paid in full</v>
      </c>
      <c r="I38" s="563"/>
      <c r="J38" s="563" t="str">
        <f>IF(LEFT(J11,3)="IP6",TOB!$C$20,IF(LEFT(J11,3)="IP7",TOB!$E$20,IF(LEFT(J11,3)="IP8",TOB!$F$20,"")))</f>
        <v>Paid in full</v>
      </c>
      <c r="K38" s="563"/>
    </row>
    <row r="39" spans="1:11" ht="41.1" customHeight="1">
      <c r="A39" s="593" t="str">
        <f>TOB!A21</f>
        <v>Pre-operative consultation &amp; diagnostic procedure</v>
      </c>
      <c r="B39" s="594"/>
      <c r="C39" s="594"/>
      <c r="D39" s="594"/>
      <c r="E39" s="594"/>
      <c r="F39" s="565" t="str">
        <f>IF(LEFT(F11,3)="IP6",TOB!$C$21,IF(LEFT(F11,3)="IP7",TOB!$E$21,IF(LEFT(F11,3)="IP8",TOB!$F$21,"")))</f>
        <v>Up to $500 per year, within 30 days from the admission &amp; post hospitalization</v>
      </c>
      <c r="G39" s="565"/>
      <c r="H39" s="565" t="str">
        <f>IF(LEFT(H11,3)="IP6",TOB!$C$21,IF(LEFT(H11,3)="IP7",TOB!$E$21,IF(LEFT(H11,3)="IP8",TOB!$F$21,"")))</f>
        <v>Up to $500 per year, within 30 days from the admission &amp; post hospitalization</v>
      </c>
      <c r="I39" s="565"/>
      <c r="J39" s="565" t="str">
        <f>IF(LEFT(J11,3)="IP6",TOB!$C$21,IF(LEFT(J11,3)="IP7",TOB!$E$21,IF(LEFT(J11,3)="IP8",TOB!$F$21,"")))</f>
        <v>Up to $500 per year, within 30 days from the admission &amp; post hospitalization</v>
      </c>
      <c r="K39" s="565"/>
    </row>
    <row r="40" spans="1:11">
      <c r="A40" s="595" t="str">
        <f>TOB!A22</f>
        <v>Cancer treatment (in &amp; out patient)</v>
      </c>
      <c r="B40" s="596"/>
      <c r="C40" s="596"/>
      <c r="D40" s="596"/>
      <c r="E40" s="596"/>
      <c r="F40" s="563" t="str">
        <f>IF(LEFT(F11,3)="IP6",TOB!$C$22,IF(LEFT(F11,3)="IP7",TOB!$E$22,IF(LEFT(F11,3)="IP8",TOB!$F$22,"")))</f>
        <v>Paid in full</v>
      </c>
      <c r="G40" s="563"/>
      <c r="H40" s="563" t="str">
        <f>IF(LEFT(H11,3)="IP6",TOB!$C$22,IF(LEFT(H11,3)="IP7",TOB!$E$22,IF(LEFT(H11,3)="IP8",TOB!$F$22,"")))</f>
        <v>Paid in full</v>
      </c>
      <c r="I40" s="563"/>
      <c r="J40" s="563" t="str">
        <f>IF(LEFT(J11,3)="IP6",TOB!$C$22,IF(LEFT(J11,3)="IP7",TOB!$E$22,IF(LEFT(J11,3)="IP8",TOB!$F$22,"")))</f>
        <v>Paid in full</v>
      </c>
      <c r="K40" s="563"/>
    </row>
    <row r="41" spans="1:11">
      <c r="A41" s="593" t="str">
        <f>TOB!A23</f>
        <v>International Emergency Medical Assistance</v>
      </c>
      <c r="B41" s="594"/>
      <c r="C41" s="594"/>
      <c r="D41" s="594"/>
      <c r="E41" s="594"/>
      <c r="F41" s="565" t="str">
        <f>IF(LEFT(F11,3)="IP6",TOB!$C$23,IF(LEFT(F11,3)="IP7",TOB!$E$23,IF(LEFT(F11,3)="IP8",TOB!$F$23,"")))</f>
        <v>Paid in full</v>
      </c>
      <c r="G41" s="565"/>
      <c r="H41" s="565" t="str">
        <f>IF(LEFT(H11,3)="IP6",TOB!$C$23,IF(LEFT(H11,3)="IP7",TOB!$E$23,IF(LEFT(H11,3)="IP8",TOB!$F$23,"")))</f>
        <v>Paid in full</v>
      </c>
      <c r="I41" s="565"/>
      <c r="J41" s="565" t="str">
        <f>IF(LEFT(J11,3)="IP6",TOB!$C$23,IF(LEFT(J11,3)="IP7",TOB!$E$23,IF(LEFT(J11,3)="IP8",TOB!$F$23,"")))</f>
        <v>Paid in full</v>
      </c>
      <c r="K41" s="565"/>
    </row>
    <row r="42" spans="1:11" ht="36" customHeight="1">
      <c r="A42" s="628" t="str">
        <f>TOB!A24</f>
        <v>Complications of pregnancy and delivery from natural conception (10 months waiting period)</v>
      </c>
      <c r="B42" s="567"/>
      <c r="C42" s="567"/>
      <c r="D42" s="567"/>
      <c r="E42" s="567"/>
      <c r="F42" s="563" t="str">
        <f>IF(LEFT(F11,3)="IP6",TOB!$C$24,IF(LEFT(F11,3)="IP7",TOB!$E$24,IF(LEFT(F11,3)="IP8",TOB!$F$24,"")))</f>
        <v>Paid in full</v>
      </c>
      <c r="G42" s="563"/>
      <c r="H42" s="563" t="str">
        <f>IF(LEFT(H11,3)="IP6",TOB!$C$24,IF(LEFT(H11,3)="IP7",TOB!$E$24,IF(LEFT(H11,3)="IP8",TOB!$F$24,"")))</f>
        <v>Paid in full</v>
      </c>
      <c r="I42" s="563"/>
      <c r="J42" s="563" t="str">
        <f>IF(LEFT(J11,3)="IP6",TOB!$C$24,IF(LEFT(J11,3)="IP7",TOB!$E$24,IF(LEFT(J11,3)="IP8",TOB!$F$24,"")))</f>
        <v>Paid in full</v>
      </c>
      <c r="K42" s="563"/>
    </row>
    <row r="43" spans="1:11" hidden="1">
      <c r="A43" s="597" t="s">
        <v>228</v>
      </c>
      <c r="B43" s="598"/>
      <c r="C43" s="598"/>
      <c r="D43" s="598"/>
      <c r="E43" s="598"/>
      <c r="F43" s="583" t="b">
        <f>IF($F$11="IP1",TOB!#REF!,IF($F$11="IP2",TOB!#REF!))</f>
        <v>0</v>
      </c>
      <c r="G43" s="583"/>
      <c r="H43" s="583" t="b">
        <f>IF($H$11="IP1",TOB!#REF!,IF($H$11="IP2",TOB!#REF!))</f>
        <v>0</v>
      </c>
      <c r="I43" s="583"/>
      <c r="J43" s="583" t="b">
        <f>IF($J$11="IP1",TOB!#REF!,IF($J$11="IP2",TOB!#REF!))</f>
        <v>0</v>
      </c>
      <c r="K43" s="583"/>
    </row>
    <row r="44" spans="1:11" hidden="1">
      <c r="A44" s="614" t="str">
        <f>TOB!A22</f>
        <v>Cancer treatment (in &amp; out patient)</v>
      </c>
      <c r="B44" s="615"/>
      <c r="C44" s="615"/>
      <c r="D44" s="615"/>
      <c r="E44" s="615"/>
      <c r="F44" s="601" t="b">
        <f>IF($F$11="IP1",TOB!C22,IF($F$11="IP2",TOB!E22))</f>
        <v>0</v>
      </c>
      <c r="G44" s="601"/>
      <c r="H44" s="601" t="b">
        <f>IF($H$11="IP1",TOB!C22,IF($H$11="IP2",TOB!E22))</f>
        <v>0</v>
      </c>
      <c r="I44" s="601"/>
      <c r="J44" s="601" t="b">
        <f>IF($J$11="IP1",TOB!C22,IF($J$11="IP2",TOB!E22))</f>
        <v>0</v>
      </c>
      <c r="K44" s="601"/>
    </row>
    <row r="45" spans="1:11" hidden="1">
      <c r="A45" s="597" t="s">
        <v>229</v>
      </c>
      <c r="B45" s="598"/>
      <c r="C45" s="598"/>
      <c r="D45" s="598"/>
      <c r="E45" s="598"/>
      <c r="F45" s="583" t="b">
        <f>IF($F$11="IP1",TOB!#REF!,IF($F$11="IP2",TOB!#REF!))</f>
        <v>0</v>
      </c>
      <c r="G45" s="583"/>
      <c r="H45" s="583" t="b">
        <f>IF($H$11="IP1",TOB!#REF!,IF($H$11="IP2",TOB!#REF!))</f>
        <v>0</v>
      </c>
      <c r="I45" s="583"/>
      <c r="J45" s="583" t="b">
        <f>IF($J$11="IP1",TOB!#REF!,IF($J$11="IP2",TOB!#REF!))</f>
        <v>0</v>
      </c>
      <c r="K45" s="583"/>
    </row>
    <row r="46" spans="1:11" ht="11.25" hidden="1" customHeight="1">
      <c r="A46" s="595" t="e">
        <f>TOB!#REF!</f>
        <v>#REF!</v>
      </c>
      <c r="B46" s="596"/>
      <c r="C46" s="596"/>
      <c r="D46" s="596"/>
      <c r="E46" s="596"/>
      <c r="F46" s="609" t="b">
        <f>IF($F$11="IP1",TOB!#REF!,IF($F$11="IP2",TOB!#REF!))</f>
        <v>0</v>
      </c>
      <c r="G46" s="609"/>
      <c r="H46" s="609" t="b">
        <f>IF($H$11="IP1",TOB!#REF!,IF($H$11="IP2",TOB!#REF!))</f>
        <v>0</v>
      </c>
      <c r="I46" s="609"/>
      <c r="J46" s="609" t="b">
        <f>IF($J$11="IP1",TOB!#REF!,IF($J$11="IP2",TOB!#REF!))</f>
        <v>0</v>
      </c>
      <c r="K46" s="609"/>
    </row>
    <row r="47" spans="1:11" ht="11.25" hidden="1" customHeight="1">
      <c r="A47" s="595" t="e">
        <f>TOB!#REF!</f>
        <v>#REF!</v>
      </c>
      <c r="B47" s="596"/>
      <c r="C47" s="596"/>
      <c r="D47" s="596"/>
      <c r="E47" s="596"/>
      <c r="F47" s="609"/>
      <c r="G47" s="609"/>
      <c r="H47" s="609"/>
      <c r="I47" s="609"/>
      <c r="J47" s="609"/>
      <c r="K47" s="609"/>
    </row>
    <row r="48" spans="1:11" hidden="1">
      <c r="A48" s="597" t="s">
        <v>230</v>
      </c>
      <c r="B48" s="598"/>
      <c r="C48" s="598"/>
      <c r="D48" s="598"/>
      <c r="E48" s="598"/>
      <c r="F48" s="583" t="b">
        <f>IF($F$11="IP1",TOB!#REF!,IF($F$11="IP2",TOB!#REF!))</f>
        <v>0</v>
      </c>
      <c r="G48" s="583"/>
      <c r="H48" s="583" t="b">
        <f>IF($H$11="IP1",TOB!#REF!,IF($H$11="IP2",TOB!#REF!))</f>
        <v>0</v>
      </c>
      <c r="I48" s="583"/>
      <c r="J48" s="583" t="b">
        <f>IF($J$11="IP1",TOB!#REF!,IF($J$11="IP2",TOB!#REF!))</f>
        <v>0</v>
      </c>
      <c r="K48" s="583"/>
    </row>
    <row r="49" spans="1:11" ht="24" hidden="1" customHeight="1">
      <c r="A49" s="599" t="e">
        <f>TOB!#REF!</f>
        <v>#REF!</v>
      </c>
      <c r="B49" s="600"/>
      <c r="C49" s="600"/>
      <c r="D49" s="600"/>
      <c r="E49" s="600"/>
      <c r="F49" s="580" t="b">
        <f>IF($F$11="IP1",TOB!#REF!,IF($F$11="IP2",TOB!#REF!))</f>
        <v>0</v>
      </c>
      <c r="G49" s="580"/>
      <c r="H49" s="580" t="b">
        <f>IF($H$11="IP1",TOB!#REF!,IF($H$11="IP2",TOB!#REF!))</f>
        <v>0</v>
      </c>
      <c r="I49" s="580"/>
      <c r="J49" s="580" t="b">
        <f>IF($J$11="IP1",TOB!#REF!,IF($J$11="IP2",TOB!#REF!))</f>
        <v>0</v>
      </c>
      <c r="K49" s="580"/>
    </row>
    <row r="50" spans="1:11" hidden="1">
      <c r="A50" s="552"/>
      <c r="B50" s="552"/>
      <c r="C50" s="552"/>
      <c r="D50" s="552"/>
      <c r="E50" s="552"/>
      <c r="F50" s="581" t="b">
        <f>IF($F$11="IP1",TOB!C23,IF($F$11="IP2",TOB!E23))</f>
        <v>0</v>
      </c>
      <c r="G50" s="581"/>
      <c r="H50" s="581" t="b">
        <f>IF($H$11="IP1",TOB!C23,IF($H$11="IP2",TOB!E23))</f>
        <v>0</v>
      </c>
      <c r="I50" s="581"/>
      <c r="J50" s="581" t="b">
        <f>IF($J$11="IP1",TOB!C23,IF($J$11="IP2",TOB!E23))</f>
        <v>0</v>
      </c>
      <c r="K50" s="581"/>
    </row>
    <row r="51" spans="1:11" ht="6" hidden="1" customHeight="1">
      <c r="A51" s="552" t="str">
        <f>TOB!A23</f>
        <v>International Emergency Medical Assistance</v>
      </c>
      <c r="B51" s="552"/>
      <c r="C51" s="552"/>
      <c r="D51" s="552"/>
      <c r="E51" s="552"/>
      <c r="F51" s="581" t="b">
        <f>IF($F$11="IP1",TOB!C24,IF($F$11="IP2",TOB!E24))</f>
        <v>0</v>
      </c>
      <c r="G51" s="581"/>
      <c r="H51" s="581" t="b">
        <f>IF($H$11="IP1",TOB!C24,IF($H$11="IP2",TOB!E24))</f>
        <v>0</v>
      </c>
      <c r="I51" s="581"/>
      <c r="J51" s="581" t="b">
        <f>IF($J$11="IP1",TOB!C24,IF($J$11="IP2",TOB!E24))</f>
        <v>0</v>
      </c>
      <c r="K51" s="581"/>
    </row>
    <row r="52" spans="1:11" hidden="1">
      <c r="A52" s="598" t="str">
        <f>TOB!A24</f>
        <v>Complications of pregnancy and delivery from natural conception (10 months waiting period)</v>
      </c>
      <c r="B52" s="598"/>
      <c r="C52" s="598"/>
      <c r="D52" s="598"/>
      <c r="E52" s="598"/>
      <c r="F52" s="582" t="b">
        <f>IF($F$11="IP1",TOB!#REF!,IF($F$11="IP2",TOB!#REF!))</f>
        <v>0</v>
      </c>
      <c r="G52" s="582"/>
      <c r="H52" s="582" t="b">
        <f>IF($H$11="IP1",TOB!#REF!,IF($H$11="IP2",TOB!#REF!))</f>
        <v>0</v>
      </c>
      <c r="I52" s="582"/>
      <c r="J52" s="582" t="b">
        <f>IF($J$11="IP1",TOB!#REF!,IF($J$11="IP2",TOB!#REF!))</f>
        <v>0</v>
      </c>
      <c r="K52" s="582"/>
    </row>
    <row r="53" spans="1:11" ht="35.25" hidden="1" customHeight="1">
      <c r="A53" s="617" t="e">
        <f>TOB!#REF!</f>
        <v>#REF!</v>
      </c>
      <c r="B53" s="618"/>
      <c r="C53" s="618"/>
      <c r="D53" s="618"/>
      <c r="E53" s="618"/>
      <c r="F53" s="611" t="b">
        <f>IF($F$11="IP1",TOB!#REF!,IF($F$11="IP2",TOB!#REF!))</f>
        <v>0</v>
      </c>
      <c r="G53" s="611"/>
      <c r="H53" s="611" t="b">
        <f>IF($H$11="IP1",TOB!#REF!,IF($H$11="IP2",TOB!#REF!))</f>
        <v>0</v>
      </c>
      <c r="I53" s="611"/>
      <c r="J53" s="611" t="b">
        <f>IF($J$11="IP1",TOB!#REF!,IF($J$11="IP2",TOB!#REF!))</f>
        <v>0</v>
      </c>
      <c r="K53" s="611"/>
    </row>
    <row r="54" spans="1:11" ht="6.75" hidden="1" customHeight="1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ht="21.75" customHeight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</row>
    <row r="56" spans="1:11" ht="33.6" customHeight="1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44" t="s">
        <v>231</v>
      </c>
    </row>
    <row r="57" spans="1:11" ht="15" customHeight="1">
      <c r="A57" s="571" t="str">
        <f>A1</f>
        <v>GLOBAL CARE - HEALTH INSURANCE QUOTATION</v>
      </c>
      <c r="B57" s="571"/>
      <c r="C57" s="571"/>
      <c r="D57" s="571"/>
      <c r="E57" s="571"/>
      <c r="F57" s="571"/>
      <c r="G57" s="571"/>
      <c r="H57" s="571"/>
      <c r="I57" s="571"/>
      <c r="J57" s="571"/>
      <c r="K57" s="571"/>
    </row>
    <row r="58" spans="1:11" ht="15" customHeight="1">
      <c r="A58" s="571" t="str">
        <f>A2</f>
        <v xml:space="preserve">  </v>
      </c>
      <c r="B58" s="571"/>
      <c r="C58" s="571"/>
      <c r="D58" s="571"/>
      <c r="E58" s="571"/>
      <c r="F58" s="571"/>
      <c r="G58" s="571"/>
      <c r="H58" s="571"/>
      <c r="I58" s="571"/>
      <c r="J58" s="571"/>
      <c r="K58" s="571"/>
    </row>
    <row r="59" spans="1:11" ht="15" hidden="1" customHeight="1">
      <c r="A59" s="137"/>
      <c r="B59" s="137"/>
      <c r="C59" s="137"/>
      <c r="D59" s="137"/>
      <c r="E59" s="137"/>
      <c r="F59" s="155"/>
      <c r="G59" s="155"/>
      <c r="H59" s="155"/>
      <c r="I59" s="155"/>
      <c r="J59" s="155"/>
      <c r="K59" s="155"/>
    </row>
    <row r="60" spans="1:11" ht="15" customHeight="1">
      <c r="A60" s="137"/>
      <c r="B60" s="137"/>
      <c r="C60" s="137"/>
      <c r="D60" s="137"/>
      <c r="E60" s="137"/>
      <c r="F60" s="569" t="s">
        <v>28</v>
      </c>
      <c r="G60" s="569"/>
      <c r="H60" s="569" t="s">
        <v>29</v>
      </c>
      <c r="I60" s="569"/>
      <c r="J60" s="569" t="s">
        <v>30</v>
      </c>
      <c r="K60" s="569"/>
    </row>
    <row r="61" spans="1:11" ht="15" customHeight="1">
      <c r="A61" s="578" t="s">
        <v>33</v>
      </c>
      <c r="B61" s="578"/>
      <c r="C61" s="578"/>
      <c r="D61" s="578"/>
      <c r="E61" s="578"/>
      <c r="F61" s="549" t="str">
        <f>Dashboard!F18</f>
        <v>Pre</v>
      </c>
      <c r="G61" s="549"/>
      <c r="H61" s="549" t="str">
        <f>Dashboard!G18</f>
        <v>Pre</v>
      </c>
      <c r="I61" s="549"/>
      <c r="J61" s="549" t="str">
        <f>Dashboard!H18</f>
        <v>Plan Custom</v>
      </c>
      <c r="K61" s="549"/>
    </row>
    <row r="62" spans="1:11" ht="15" customHeight="1">
      <c r="A62" s="578" t="s">
        <v>35</v>
      </c>
      <c r="B62" s="578"/>
      <c r="C62" s="578"/>
      <c r="D62" s="578"/>
      <c r="E62" s="578"/>
      <c r="F62" s="549" t="str">
        <f>Dashboard!F19</f>
        <v>IP6 OP6</v>
      </c>
      <c r="G62" s="549"/>
      <c r="H62" s="549" t="str">
        <f>Dashboard!G19</f>
        <v>IP6 OP6 DV6</v>
      </c>
      <c r="I62" s="549"/>
      <c r="J62" s="549" t="str">
        <f>Dashboard!H19</f>
        <v>IP7 OP7 DV7</v>
      </c>
      <c r="K62" s="549"/>
    </row>
    <row r="63" spans="1:11" ht="15" customHeight="1">
      <c r="A63" s="578" t="s">
        <v>225</v>
      </c>
      <c r="B63" s="578"/>
      <c r="C63" s="578"/>
      <c r="D63" s="578"/>
      <c r="E63" s="578"/>
      <c r="F63" s="549" t="str">
        <f>Dashboard!F20</f>
        <v>Zone C</v>
      </c>
      <c r="G63" s="549"/>
      <c r="H63" s="549" t="str">
        <f>Dashboard!G20</f>
        <v>Zone C</v>
      </c>
      <c r="I63" s="549"/>
      <c r="J63" s="549" t="str">
        <f>Dashboard!H20</f>
        <v>Zone A</v>
      </c>
      <c r="K63" s="549"/>
    </row>
    <row r="64" spans="1:11" ht="15" customHeight="1">
      <c r="A64" s="578" t="s">
        <v>46</v>
      </c>
      <c r="B64" s="578"/>
      <c r="C64" s="578"/>
      <c r="D64" s="578"/>
      <c r="E64" s="578"/>
      <c r="F64" s="560" t="str">
        <f>Dashboard!F21</f>
        <v>NIL</v>
      </c>
      <c r="G64" s="560"/>
      <c r="H64" s="560" t="str">
        <f>Dashboard!G21</f>
        <v>NIL</v>
      </c>
      <c r="I64" s="560"/>
      <c r="J64" s="560" t="str">
        <f>Dashboard!H21</f>
        <v>NIL</v>
      </c>
      <c r="K64" s="560"/>
    </row>
    <row r="65" spans="1:11" ht="15" customHeight="1">
      <c r="A65" s="619" t="s">
        <v>232</v>
      </c>
      <c r="B65" s="587"/>
      <c r="C65" s="587"/>
      <c r="D65" s="587"/>
      <c r="E65" s="587"/>
      <c r="F65" s="583" t="b">
        <f>IF($F$11="IP1",TOB!C26,IF($F$11="IP2",TOB!E26))</f>
        <v>0</v>
      </c>
      <c r="G65" s="583"/>
      <c r="H65" s="583" t="b">
        <f>IF($H$11="IP1",TOB!C26,IF($H$11="IP2",TOB!E26))</f>
        <v>0</v>
      </c>
      <c r="I65" s="583"/>
      <c r="J65" s="583" t="b">
        <f>IF($J$11="IP1",TOB!C26,IF($J$11="IP2",TOB!E26))</f>
        <v>0</v>
      </c>
      <c r="K65" s="583"/>
    </row>
    <row r="66" spans="1:11">
      <c r="A66" s="568" t="s">
        <v>233</v>
      </c>
      <c r="B66" s="568"/>
      <c r="C66" s="568"/>
      <c r="D66" s="568"/>
      <c r="E66" s="568"/>
      <c r="F66" s="591">
        <f>IF(F12="OP6",TOB!$C$26,IF(F12="OP7",TOB!$E$26,IF(F12="OP8",TOB!$F$26,"")))</f>
        <v>2000</v>
      </c>
      <c r="G66" s="591"/>
      <c r="H66" s="591">
        <f>IF(H12="OP6",TOB!$C$26,IF(H12="OP7",TOB!$E$26,IF(H12="OP8",TOB!$F$26,"")))</f>
        <v>2000</v>
      </c>
      <c r="I66" s="591"/>
      <c r="J66" s="591">
        <f>IF(J12="OP6",TOB!$C$26,IF(J12="OP7",TOB!$E$26,IF(J12="OP8",TOB!$F$26,"")))</f>
        <v>3000</v>
      </c>
      <c r="K66" s="591"/>
    </row>
    <row r="67" spans="1:11">
      <c r="A67" s="594" t="str">
        <f>TOB!A27</f>
        <v>General Practitioner fees</v>
      </c>
      <c r="B67" s="594"/>
      <c r="C67" s="594"/>
      <c r="D67" s="594"/>
      <c r="E67" s="594"/>
      <c r="F67" s="565" t="str">
        <f>IF(F12="OP6",TOB!$C$27,IF(F12="OP7",TOB!$E$27,IF(F12="OP8",TOB!$F$27,"")))</f>
        <v>$200 per visit</v>
      </c>
      <c r="G67" s="565"/>
      <c r="H67" s="565" t="str">
        <f>IF(H12="OP6",TOB!$C$27,IF(H12="OP7",TOB!$E$27,IF(H12="OP8",TOB!$F$27,"")))</f>
        <v>$200 per visit</v>
      </c>
      <c r="I67" s="565"/>
      <c r="J67" s="565" t="str">
        <f>IF(J12="OP6",TOB!$C$27,IF(J12="OP7",TOB!$E$27,IF(J12="OP8",TOB!$F$27,"")))</f>
        <v>Paid in full</v>
      </c>
      <c r="K67" s="565"/>
    </row>
    <row r="68" spans="1:11">
      <c r="A68" s="596" t="str">
        <f>TOB!A28</f>
        <v>Specialist fees</v>
      </c>
      <c r="B68" s="596"/>
      <c r="C68" s="596"/>
      <c r="D68" s="596"/>
      <c r="E68" s="596"/>
      <c r="F68" s="570" t="str">
        <f>IF(F12="OP6",TOB!$C$28,IF(F12="OP7",TOB!$E$28,IF(F12="OP8",TOB!$F$28,"")))</f>
        <v>$200 per visit</v>
      </c>
      <c r="G68" s="570"/>
      <c r="H68" s="570" t="str">
        <f>IF(H12="OP6",TOB!$C$28,IF(H12="OP7",TOB!$E$28,IF(H12="OP8",TOB!$F$28,"")))</f>
        <v>$200 per visit</v>
      </c>
      <c r="I68" s="570"/>
      <c r="J68" s="570" t="str">
        <f>IF(J12="OP6",TOB!$C$28,IF(J12="OP7",TOB!$E$28,IF(J12="OP8",TOB!$F$28,"")))</f>
        <v>Paid in full</v>
      </c>
      <c r="K68" s="570"/>
    </row>
    <row r="69" spans="1:11">
      <c r="A69" s="594" t="str">
        <f>TOB!A29</f>
        <v>Prescribed Medicine</v>
      </c>
      <c r="B69" s="594"/>
      <c r="C69" s="594"/>
      <c r="D69" s="594"/>
      <c r="E69" s="594"/>
      <c r="F69" s="565" t="str">
        <f>IF(F12="OP6",TOB!$C$29,IF(F12="OP7",TOB!$E$29,IF(F12="OP8",TOB!$F$29,"")))</f>
        <v>$200 per visit</v>
      </c>
      <c r="G69" s="565"/>
      <c r="H69" s="565" t="str">
        <f>IF(H12="OP6",TOB!$C$29,IF(H12="OP7",TOB!$E$29,IF(H12="OP8",TOB!$F$29,"")))</f>
        <v>$200 per visit</v>
      </c>
      <c r="I69" s="565"/>
      <c r="J69" s="565" t="str">
        <f>IF(J12="OP6",TOB!$C$29,IF(J12="OP7",TOB!$E$29,IF(J12="OP8",TOB!$F$29,"")))</f>
        <v>Paid in full</v>
      </c>
      <c r="K69" s="565"/>
    </row>
    <row r="70" spans="1:11">
      <c r="A70" s="596" t="str">
        <f>TOB!A30</f>
        <v>Minor Surgery</v>
      </c>
      <c r="B70" s="596"/>
      <c r="C70" s="596"/>
      <c r="D70" s="596"/>
      <c r="E70" s="596"/>
      <c r="F70" s="570" t="str">
        <f>IF(F12="OP6",TOB!$C$30,IF(F12="OP7",TOB!$E$30,IF(F12="OP8",TOB!$F$30,"")))</f>
        <v>$200 per visit</v>
      </c>
      <c r="G70" s="570"/>
      <c r="H70" s="570" t="str">
        <f>IF(H12="OP6",TOB!$C$30,IF(H12="OP7",TOB!$E$30,IF(H12="OP8",TOB!$F$30,"")))</f>
        <v>$200 per visit</v>
      </c>
      <c r="I70" s="570"/>
      <c r="J70" s="570" t="str">
        <f>IF(J12="OP6",TOB!$C$30,IF(J12="OP7",TOB!$E$30,IF(J12="OP8",TOB!$F$30,"")))</f>
        <v>Paid in full</v>
      </c>
      <c r="K70" s="570"/>
    </row>
    <row r="71" spans="1:11">
      <c r="A71" s="594" t="str">
        <f>TOB!A31</f>
        <v>Lab tests, Xrays, Diagnostic &amp; Pathology tests</v>
      </c>
      <c r="B71" s="594"/>
      <c r="C71" s="594"/>
      <c r="D71" s="594"/>
      <c r="E71" s="594"/>
      <c r="F71" s="565" t="str">
        <f>IF(F12="OP6",TOB!$C$31,IF(F12="OP7",TOB!$E$31,IF(F12="OP8",TOB!$F$31,"")))</f>
        <v>$200 per visit</v>
      </c>
      <c r="G71" s="565"/>
      <c r="H71" s="565" t="str">
        <f>IF(H12="OP6",TOB!$C$31,IF(H12="OP7",TOB!$E$31,IF(H12="OP8",TOB!$F$31,"")))</f>
        <v>$200 per visit</v>
      </c>
      <c r="I71" s="565"/>
      <c r="J71" s="565" t="str">
        <f>IF(J12="OP6",TOB!$C$31,IF(J12="OP7",TOB!$E$31,IF(J12="OP8",TOB!$F$31,"")))</f>
        <v>Paid in full</v>
      </c>
      <c r="K71" s="565"/>
    </row>
    <row r="72" spans="1:11" ht="15" customHeight="1">
      <c r="A72" s="596" t="str">
        <f>TOB!A32</f>
        <v>Vaccinations</v>
      </c>
      <c r="B72" s="596"/>
      <c r="C72" s="596"/>
      <c r="D72" s="596"/>
      <c r="E72" s="596"/>
      <c r="F72" s="570" t="str">
        <f>IF(F12="OP6",TOB!$C$32,IF(F12="OP7",TOB!$E$32,IF(F12="OP8",TOB!$F$32,"")))</f>
        <v>Up to $30 per year</v>
      </c>
      <c r="G72" s="570"/>
      <c r="H72" s="570" t="str">
        <f>IF(H12="OP6",TOB!$C$32,IF(H12="OP7",TOB!$E$32,IF(H12="OP8",TOB!$F$32,"")))</f>
        <v>Up to $30 per year</v>
      </c>
      <c r="I72" s="570"/>
      <c r="J72" s="570" t="str">
        <f>IF(J12="OP6",TOB!$C$32,IF(J12="OP7",TOB!$E$32,IF(J12="OP8",TOB!$F$32,"")))</f>
        <v>Up to $50 per year</v>
      </c>
      <c r="K72" s="570"/>
    </row>
    <row r="73" spans="1:11" ht="22.5" customHeight="1">
      <c r="A73" s="566" t="str">
        <f>TOB!A33</f>
        <v>Chiropractic, osteopathy, homeopathy, acupuncture treatment, traditional Chinese medicine</v>
      </c>
      <c r="B73" s="566"/>
      <c r="C73" s="566"/>
      <c r="D73" s="566"/>
      <c r="E73" s="566"/>
      <c r="F73" s="565" t="str">
        <f>IF(F12="OP6",TOB!$C$33,IF(F12="OP7",TOB!$E$33,IF(F12="OP8",TOB!$F$33,"")))</f>
        <v>Up to $100 per year</v>
      </c>
      <c r="G73" s="565"/>
      <c r="H73" s="565" t="str">
        <f>IF(H12="OP6",TOB!$C$33,IF(H12="OP7",TOB!$E$33,IF(H12="OP8",TOB!$F$33,"")))</f>
        <v>Up to $100 per year</v>
      </c>
      <c r="I73" s="565"/>
      <c r="J73" s="565" t="str">
        <f>IF(J12="OP6",TOB!$C$33,IF(J12="OP7",TOB!$E$33,IF(J12="OP8",TOB!$F$33,"")))</f>
        <v>Up to $200 per year</v>
      </c>
      <c r="K73" s="565"/>
    </row>
    <row r="74" spans="1:11" ht="21.75" customHeight="1">
      <c r="A74" s="596" t="str">
        <f>TOB!A34</f>
        <v>Prescribed physiotherapy</v>
      </c>
      <c r="B74" s="596"/>
      <c r="C74" s="596"/>
      <c r="D74" s="596"/>
      <c r="E74" s="596"/>
      <c r="F74" s="570" t="str">
        <f>IF(F12="OP6",TOB!$C$34,IF(F12="OP7",TOB!$E$34,IF(F12="OP8",TOB!$F$34,"")))</f>
        <v>Up to $100 per year</v>
      </c>
      <c r="G74" s="570"/>
      <c r="H74" s="570" t="str">
        <f>IF(H12="OP6",TOB!$C$34,IF(H12="OP7",TOB!$E$34,IF(H12="OP8",TOB!$F$34,"")))</f>
        <v>Up to $100 per year</v>
      </c>
      <c r="I74" s="570"/>
      <c r="J74" s="570" t="str">
        <f>IF(J12="OP6",TOB!$C$34,IF(J12="OP7",TOB!$E$34,IF(J12="OP8",TOB!$F$34,"")))</f>
        <v>Up to $200 per year</v>
      </c>
      <c r="K74" s="570"/>
    </row>
    <row r="75" spans="1:11" ht="15" customHeight="1">
      <c r="A75" s="594" t="str">
        <f>TOB!A35</f>
        <v>Prescribed medical aids (hearing aids &amp; orthopaedic appliances)</v>
      </c>
      <c r="B75" s="594"/>
      <c r="C75" s="594"/>
      <c r="D75" s="594"/>
      <c r="E75" s="594"/>
      <c r="F75" s="565" t="str">
        <f>IF(F12="OP6",TOB!$C$35,IF(F12="OP7",TOB!$E$35,IF(F12="OP8",TOB!$F$35,"")))</f>
        <v>Not covered</v>
      </c>
      <c r="G75" s="565"/>
      <c r="H75" s="565" t="str">
        <f>IF(H12="OP6",TOB!$C$35,IF(H12="OP7",TOB!$E$35,IF(H12="OP8",TOB!$F$35,"")))</f>
        <v>Not covered</v>
      </c>
      <c r="I75" s="565"/>
      <c r="J75" s="565" t="str">
        <f>IF(J12="OP6",TOB!$C$35,IF(J12="OP7",TOB!$E$35,IF(J12="OP8",TOB!$F$35,"")))</f>
        <v>Up to $100 per year</v>
      </c>
      <c r="K75" s="565"/>
    </row>
    <row r="76" spans="1:11" ht="30.6" customHeight="1">
      <c r="A76" s="567" t="str">
        <f>TOB!A36</f>
        <v xml:space="preserve">Routine health check up including screening for early detection 
(Full health screen, Mammogram, Papanicolaou (PAP) test, Prostate Cancer Screen) </v>
      </c>
      <c r="B76" s="567"/>
      <c r="C76" s="567"/>
      <c r="D76" s="567"/>
      <c r="E76" s="567"/>
      <c r="F76" s="570" t="str">
        <f>IF(F12="OP6",TOB!$C$36,IF(F12="OP7",TOB!$E$36,IF(F12="OP8",TOB!$F$36,"")))</f>
        <v>Not covered</v>
      </c>
      <c r="G76" s="570"/>
      <c r="H76" s="570" t="str">
        <f>IF(H12="OP6",TOB!$C$36,IF(H12="OP7",TOB!$E$36,IF(H12="OP8",TOB!$F$36,"")))</f>
        <v>Not covered</v>
      </c>
      <c r="I76" s="570"/>
      <c r="J76" s="570" t="str">
        <f>IF(J12="OP6",TOB!$C$36,IF(J12="OP7",TOB!$E$36,IF(J12="OP8",TOB!$F$36,"")))</f>
        <v>Up to $100 per year</v>
      </c>
      <c r="K76" s="570"/>
    </row>
    <row r="77" spans="1:11" ht="15" customHeight="1">
      <c r="A77" s="594" t="str">
        <f>TOB!A37</f>
        <v>Out-patient psychiatric treatment</v>
      </c>
      <c r="B77" s="594"/>
      <c r="C77" s="594"/>
      <c r="D77" s="594"/>
      <c r="E77" s="594"/>
      <c r="F77" s="565" t="str">
        <f>IF(F12="OP6",TOB!$C$37,IF(F12="OP7",TOB!$E$37,IF(F12="OP8",TOB!$F$37,"")))</f>
        <v>Up to $200 per year</v>
      </c>
      <c r="G77" s="565"/>
      <c r="H77" s="565" t="str">
        <f>IF(H12="OP6",TOB!$C$37,IF(H12="OP7",TOB!$E$37,IF(H12="OP8",TOB!$F$37,"")))</f>
        <v>Up to $200 per year</v>
      </c>
      <c r="I77" s="565"/>
      <c r="J77" s="565" t="str">
        <f>IF(J12="OP6",TOB!$C$37,IF(J12="OP7",TOB!$E$37,IF(J12="OP8",TOB!$F$37,"")))</f>
        <v>Up to $500 per year</v>
      </c>
      <c r="K77" s="565"/>
    </row>
    <row r="78" spans="1:11" ht="4.3499999999999996" customHeight="1">
      <c r="A78" s="147"/>
      <c r="B78" s="147"/>
      <c r="C78" s="147"/>
      <c r="D78" s="147"/>
      <c r="E78" s="147"/>
      <c r="F78" s="150"/>
      <c r="G78" s="150"/>
      <c r="H78" s="150"/>
      <c r="I78" s="150"/>
      <c r="J78" s="150"/>
      <c r="K78" s="150"/>
    </row>
    <row r="79" spans="1:11">
      <c r="A79" s="587" t="str">
        <f>TOB!A39</f>
        <v>Dental / Maternity / Vision</v>
      </c>
      <c r="B79" s="587"/>
      <c r="C79" s="587"/>
      <c r="D79" s="587"/>
      <c r="E79" s="587"/>
      <c r="F79" s="590" t="b">
        <f>IF($F$11="IP1",TOB!C40,IF($F$11="IP2",TOB!E40))</f>
        <v>0</v>
      </c>
      <c r="G79" s="590"/>
      <c r="H79" s="590" t="b">
        <f>IF($H$11="IP1",TOB!C40,IF($H$11="IP2",TOB!E40))</f>
        <v>0</v>
      </c>
      <c r="I79" s="590"/>
      <c r="J79" s="590" t="b">
        <f>IF($J$11="IP1",TOB!C40,IF($J$11="IP2",TOB!E40))</f>
        <v>0</v>
      </c>
      <c r="K79" s="590"/>
    </row>
    <row r="80" spans="1:11">
      <c r="A80" s="568" t="str">
        <f>TOB!A40</f>
        <v>Dental &amp; Vision benefits</v>
      </c>
      <c r="B80" s="568"/>
      <c r="C80" s="568"/>
      <c r="D80" s="568"/>
      <c r="E80" s="568"/>
      <c r="F80" s="589"/>
      <c r="G80" s="589"/>
      <c r="H80" s="589"/>
      <c r="I80" s="589"/>
      <c r="J80" s="589"/>
      <c r="K80" s="589"/>
    </row>
    <row r="81" spans="1:11" ht="15" customHeight="1">
      <c r="A81" s="596" t="str">
        <f>TOB!A41</f>
        <v>Routine dental treatment (check up, basic treatments)</v>
      </c>
      <c r="B81" s="596"/>
      <c r="C81" s="596"/>
      <c r="D81" s="596"/>
      <c r="E81" s="596"/>
      <c r="F81" s="570" t="str">
        <f>IF(F13=0,"-",IF(F13="DV6",TOB!$C$41,IF(F13="DV7",TOB!$E$41,IF(F13="DV8",TOB!$F$41,IF(F13="DMV6",TOB!$C$41,IF(F13="DMV7",TOB!$E$41,IF(F13="DMV8",TOB!$F$41,"")))))))</f>
        <v>-</v>
      </c>
      <c r="G81" s="570"/>
      <c r="H81" s="570" t="str">
        <f>IF(H13=0,"-",IF(H13="DV6",TOB!$C$41,IF(H13="DV7",TOB!$E$41,IF(H13="DV8",TOB!$F$41,IF(H13="DMV6",TOB!$C$41,IF(H13="DMV7",TOB!$E$41,IF(H13="DMV8",TOB!$F$41,"")))))))</f>
        <v xml:space="preserve">Up to $200 per year </v>
      </c>
      <c r="I81" s="570"/>
      <c r="J81" s="570" t="str">
        <f>IF(J13=0,"-",IF(J13="DV6",TOB!$C$41,IF(J13="DV7",TOB!$E$41,IF(J13="DV8",TOB!$F$41,IF(J13="DMV6",TOB!$C$41,IF(J13="DMV7",TOB!$E$41,IF(J13="DMV8",TOB!$F$41,"")))))))</f>
        <v xml:space="preserve">Up to $300 per year </v>
      </c>
      <c r="K81" s="570"/>
    </row>
    <row r="82" spans="1:11" ht="19.350000000000001" customHeight="1">
      <c r="A82" s="567" t="str">
        <f>TOB!A42</f>
        <v>Major restorative dental treatment including orthodontic, prostheses bridges, implants (9 months waiting period)</v>
      </c>
      <c r="B82" s="567"/>
      <c r="C82" s="567"/>
      <c r="D82" s="567"/>
      <c r="E82" s="567"/>
      <c r="F82" s="570"/>
      <c r="G82" s="570"/>
      <c r="H82" s="570"/>
      <c r="I82" s="570"/>
      <c r="J82" s="570"/>
      <c r="K82" s="570"/>
    </row>
    <row r="83" spans="1:11" ht="26.45" customHeight="1">
      <c r="A83" s="567" t="str">
        <f>TOB!A43</f>
        <v>Orthodontic for children less than 18 (24 months waiting period)</v>
      </c>
      <c r="B83" s="567"/>
      <c r="C83" s="567"/>
      <c r="D83" s="567"/>
      <c r="E83" s="567"/>
      <c r="F83" s="570"/>
      <c r="G83" s="570"/>
      <c r="H83" s="570"/>
      <c r="I83" s="570"/>
      <c r="J83" s="570"/>
      <c r="K83" s="570"/>
    </row>
    <row r="84" spans="1:11" ht="34.35" customHeight="1">
      <c r="A84" s="566" t="str">
        <f>TOB!A44</f>
        <v>Vision Care including glasses, frames, contact lenses, laser treatment (9 months waiting period)</v>
      </c>
      <c r="B84" s="566"/>
      <c r="C84" s="566"/>
      <c r="D84" s="566"/>
      <c r="E84" s="566"/>
      <c r="F84" s="565" t="str">
        <f>IF(F13=0,"-",IF(F13="DV6",TOB!$C$44,IF(F13="DV7",TOB!$E$44,IF(F13="DV8",TOB!$F$44,IF(F13="DMV6",TOB!$C$44,IF(F13="DMV7",TOB!$E$44,IF(F13="DMV8",TOB!$F$44,"")))))))</f>
        <v>-</v>
      </c>
      <c r="G84" s="565"/>
      <c r="H84" s="565" t="str">
        <f>IF(H13=0,"-",IF(H13="DV6",TOB!$C$44,IF(H13="DV7",TOB!$E$44,IF(H13="DV8",TOB!$F$44,IF(H13="DMV6",TOB!$C$44,IF(H13="DMV7",TOB!$E$44,IF(H13="DMV8",TOB!$F$44,"")))))))</f>
        <v>Up to $100 per year</v>
      </c>
      <c r="I84" s="565"/>
      <c r="J84" s="565" t="str">
        <f>IF(J13=0,"-",IF(J13="DV6",TOB!$C$44,IF(J13="DV7",TOB!$E$44,IF(J13="DV8",TOB!$F$44,IF(J13="DMV6",TOB!$C$44,IF(J13="DMV7",TOB!$E$44,IF(J13="DMV8",TOB!$F$44,"")))))))</f>
        <v>Up to $200 per year</v>
      </c>
      <c r="K84" s="565"/>
    </row>
    <row r="85" spans="1:11" ht="15" customHeight="1">
      <c r="A85" s="568" t="str">
        <f>TOB!A45</f>
        <v>Maternity benefits</v>
      </c>
      <c r="B85" s="568"/>
      <c r="C85" s="568"/>
      <c r="D85" s="568"/>
      <c r="E85" s="568"/>
      <c r="F85" s="589"/>
      <c r="G85" s="589"/>
      <c r="H85" s="589"/>
      <c r="I85" s="589"/>
      <c r="J85" s="589"/>
      <c r="K85" s="589"/>
    </row>
    <row r="86" spans="1:11" ht="15" customHeight="1">
      <c r="A86" s="552" t="str">
        <f>TOB!A46</f>
        <v>Normal pregnancy and delivery costs (10 months waiting period)</v>
      </c>
      <c r="B86" s="552"/>
      <c r="C86" s="552"/>
      <c r="D86" s="552"/>
      <c r="E86" s="552"/>
      <c r="F86" s="561" t="str">
        <f>IF(F13=0,"-",IF(F13="DV6","-",IF(F13="DV7","-",IF(F13="DV8","-",IF(F13="DMV6",TOB!$C$46,IF(F13="DMV7",TOB!$E$46,IF(F13="DMV8",TOB!$F$46,"")))))))</f>
        <v>-</v>
      </c>
      <c r="G86" s="561"/>
      <c r="H86" s="561" t="str">
        <f>IF(H13=0,"-",IF(H13="DV6","-",IF(H13="DV7","-",IF(H13="DV8","-",IF(H13="DMV6",TOB!$C$46,IF(H13="DMV7",TOB!$E$46,IF(H13="DMV8",TOB!$F$46,"")))))))</f>
        <v>-</v>
      </c>
      <c r="I86" s="561"/>
      <c r="J86" s="561" t="str">
        <f>IF(J13=0,"-",IF(J13="DV6","-",IF(J13="DV7","-",IF(J13="DV8","-",IF(J13="DMV6",TOB!$C$46,IF(J13="DMV7",TOB!$E$46,IF(J13="DMV8",TOB!$F$46,"")))))))</f>
        <v>-</v>
      </c>
      <c r="K86" s="561"/>
    </row>
    <row r="87" spans="1:11">
      <c r="A87" s="552" t="str">
        <f>TOB!A47</f>
        <v>New born care within 25 days after birth (10 months waiting period)</v>
      </c>
      <c r="B87" s="552"/>
      <c r="C87" s="552"/>
      <c r="D87" s="552"/>
      <c r="E87" s="552"/>
      <c r="F87" s="561"/>
      <c r="G87" s="561"/>
      <c r="H87" s="561"/>
      <c r="I87" s="561"/>
      <c r="J87" s="561"/>
      <c r="K87" s="561"/>
    </row>
    <row r="88" spans="1:11" ht="5.0999999999999996" customHeight="1">
      <c r="A88" s="566"/>
      <c r="B88" s="566"/>
      <c r="C88" s="566"/>
      <c r="D88" s="566"/>
      <c r="E88" s="566"/>
      <c r="F88" s="565"/>
      <c r="G88" s="565"/>
      <c r="H88" s="565"/>
      <c r="I88" s="565"/>
      <c r="J88" s="565"/>
      <c r="K88" s="565"/>
    </row>
    <row r="89" spans="1:11" hidden="1">
      <c r="A89" s="568" t="e">
        <f>TOB!#REF!</f>
        <v>#REF!</v>
      </c>
      <c r="B89" s="568"/>
      <c r="C89" s="568"/>
      <c r="D89" s="568"/>
      <c r="E89" s="568"/>
      <c r="F89" s="589"/>
      <c r="G89" s="589"/>
      <c r="H89" s="589"/>
      <c r="I89" s="589"/>
      <c r="J89" s="589"/>
      <c r="K89" s="589"/>
    </row>
    <row r="90" spans="1:11" ht="9" hidden="1" customHeight="1">
      <c r="A90" s="567" t="str">
        <f>TOB!A44</f>
        <v>Vision Care including glasses, frames, contact lenses, laser treatment (9 months waiting period)</v>
      </c>
      <c r="B90" s="567"/>
      <c r="C90" s="567"/>
      <c r="D90" s="567"/>
      <c r="E90" s="567"/>
      <c r="F90" s="570" t="str">
        <f>IF($F$13=0,TOB!C44,IF($F$13="DMV1",TOB!E44,IF($F$13="DMV2",TOB!F44,IF($F$13="DMV3",TOB!G50,IF($F$13="DMV4",TOB!H50)))))</f>
        <v>Up to $100 per year</v>
      </c>
      <c r="G90" s="570"/>
      <c r="H90" s="570" t="b">
        <f>IF($H$13=0,TOB!C44,IF($H$13="DMV1",TOB!E44,IF($H$13="DMV2",TOB!F44,IF($H$13="DMV3",TOB!G50,IF($H$13="DMV4",TOB!H50)))))</f>
        <v>0</v>
      </c>
      <c r="I90" s="570"/>
      <c r="J90" s="570" t="b">
        <f>IF($J$13=0,TOB!C44,IF($J$13="DMV1",TOB!E44,IF($J$13="DMV2",TOB!F44,IF($J$13="DMV3",TOB!G50,IF($J$13="DMV4",TOB!H50)))))</f>
        <v>0</v>
      </c>
      <c r="K90" s="570"/>
    </row>
    <row r="91" spans="1:11" ht="6.95" hidden="1" customHeight="1">
      <c r="A91" s="567"/>
      <c r="B91" s="567"/>
      <c r="C91" s="567"/>
      <c r="D91" s="567"/>
      <c r="E91" s="567"/>
      <c r="F91" s="570"/>
      <c r="G91" s="570"/>
      <c r="H91" s="570"/>
      <c r="I91" s="570"/>
      <c r="J91" s="570"/>
      <c r="K91" s="570"/>
    </row>
    <row r="92" spans="1:11" ht="8.4499999999999993" hidden="1" customHeight="1">
      <c r="A92" s="552"/>
      <c r="B92" s="552"/>
      <c r="C92" s="552"/>
      <c r="D92" s="552"/>
      <c r="E92" s="552"/>
      <c r="F92" s="561"/>
      <c r="G92" s="561"/>
      <c r="H92" s="561"/>
      <c r="I92" s="561"/>
      <c r="J92" s="561"/>
      <c r="K92" s="561"/>
    </row>
    <row r="93" spans="1:11" ht="4.3499999999999996" hidden="1" customHeight="1">
      <c r="A93" s="552"/>
      <c r="B93" s="552"/>
      <c r="C93" s="552"/>
      <c r="D93" s="552"/>
      <c r="E93" s="552"/>
      <c r="F93" s="561"/>
      <c r="G93" s="561"/>
      <c r="H93" s="561"/>
      <c r="I93" s="561"/>
      <c r="J93" s="561"/>
      <c r="K93" s="561"/>
    </row>
    <row r="94" spans="1:11" ht="15" customHeight="1">
      <c r="A94" s="587" t="s">
        <v>234</v>
      </c>
      <c r="B94" s="587"/>
      <c r="C94" s="587"/>
      <c r="D94" s="587"/>
      <c r="E94" s="587"/>
      <c r="F94" s="587"/>
      <c r="G94" s="587"/>
      <c r="H94" s="587"/>
      <c r="I94" s="587"/>
      <c r="J94" s="587"/>
      <c r="K94" s="587"/>
    </row>
    <row r="95" spans="1:11">
      <c r="A95" s="627" t="s">
        <v>235</v>
      </c>
      <c r="B95" s="627"/>
      <c r="C95" s="627"/>
      <c r="D95" s="627"/>
      <c r="E95" s="627"/>
      <c r="F95" s="627"/>
      <c r="G95" s="627"/>
      <c r="H95" s="627"/>
      <c r="I95" s="627"/>
      <c r="J95" s="586"/>
      <c r="K95" s="586"/>
    </row>
    <row r="96" spans="1:11" ht="26.1" customHeight="1">
      <c r="A96" s="567" t="s">
        <v>236</v>
      </c>
      <c r="B96" s="567"/>
      <c r="C96" s="567"/>
      <c r="D96" s="567"/>
      <c r="E96" s="567"/>
      <c r="F96" s="567"/>
      <c r="G96" s="567"/>
      <c r="H96" s="567"/>
      <c r="I96" s="567"/>
      <c r="J96" s="585" t="s">
        <v>237</v>
      </c>
      <c r="K96" s="585"/>
    </row>
    <row r="97" spans="1:11">
      <c r="A97" s="615" t="s">
        <v>238</v>
      </c>
      <c r="B97" s="615"/>
      <c r="C97" s="615"/>
      <c r="D97" s="615"/>
      <c r="E97" s="615"/>
      <c r="F97" s="615"/>
      <c r="G97" s="615"/>
      <c r="H97" s="615"/>
      <c r="I97" s="615"/>
      <c r="J97" s="584" t="s">
        <v>237</v>
      </c>
      <c r="K97" s="584"/>
    </row>
    <row r="98" spans="1:11" ht="25.5" customHeight="1">
      <c r="A98" s="567" t="s">
        <v>239</v>
      </c>
      <c r="B98" s="567"/>
      <c r="C98" s="567"/>
      <c r="D98" s="567"/>
      <c r="E98" s="567"/>
      <c r="F98" s="567"/>
      <c r="G98" s="567"/>
      <c r="H98" s="567"/>
      <c r="I98" s="567"/>
      <c r="J98" s="585" t="s">
        <v>237</v>
      </c>
      <c r="K98" s="585"/>
    </row>
    <row r="99" spans="1:11">
      <c r="A99" s="568" t="s">
        <v>240</v>
      </c>
      <c r="B99" s="568"/>
      <c r="C99" s="568"/>
      <c r="D99" s="568"/>
      <c r="E99" s="568"/>
      <c r="F99" s="568"/>
      <c r="G99" s="568"/>
      <c r="H99" s="568"/>
      <c r="I99" s="568"/>
      <c r="J99" s="586"/>
      <c r="K99" s="586"/>
    </row>
    <row r="100" spans="1:11" ht="15" customHeight="1">
      <c r="A100" s="567" t="s">
        <v>241</v>
      </c>
      <c r="B100" s="567"/>
      <c r="C100" s="567"/>
      <c r="D100" s="567"/>
      <c r="E100" s="567"/>
      <c r="F100" s="567"/>
      <c r="G100" s="567"/>
      <c r="H100" s="567"/>
      <c r="I100" s="567"/>
      <c r="J100" s="585" t="s">
        <v>237</v>
      </c>
      <c r="K100" s="585"/>
    </row>
    <row r="101" spans="1:11" ht="4.3499999999999996" customHeight="1">
      <c r="F101" s="125"/>
      <c r="G101" s="125"/>
      <c r="H101" s="125"/>
      <c r="I101" s="125"/>
      <c r="J101" s="125"/>
      <c r="K101" s="125"/>
    </row>
    <row r="102" spans="1:11" ht="21.6" customHeight="1">
      <c r="A102" s="568" t="s">
        <v>242</v>
      </c>
      <c r="B102" s="568"/>
      <c r="C102" s="568"/>
      <c r="D102" s="568"/>
      <c r="E102" s="568"/>
      <c r="F102" s="568"/>
      <c r="G102" s="568"/>
      <c r="H102" s="568"/>
      <c r="I102" s="568"/>
      <c r="J102" s="586"/>
      <c r="K102" s="586"/>
    </row>
    <row r="103" spans="1:11" ht="14.45" customHeight="1">
      <c r="A103" s="567" t="s">
        <v>243</v>
      </c>
      <c r="B103" s="567"/>
      <c r="C103" s="567"/>
      <c r="D103" s="567"/>
      <c r="E103" s="567"/>
      <c r="F103" s="567"/>
      <c r="G103" s="567"/>
      <c r="H103" s="567"/>
      <c r="I103" s="567"/>
      <c r="J103" s="585"/>
      <c r="K103" s="585"/>
    </row>
    <row r="104" spans="1:11" ht="14.45" customHeight="1">
      <c r="A104" s="567" t="s">
        <v>244</v>
      </c>
      <c r="B104" s="567"/>
      <c r="C104" s="567"/>
      <c r="D104" s="567"/>
      <c r="E104" s="567"/>
      <c r="F104" s="567"/>
      <c r="G104" s="567"/>
      <c r="H104" s="567"/>
      <c r="I104" s="567"/>
      <c r="J104" s="585"/>
      <c r="K104" s="585"/>
    </row>
    <row r="105" spans="1:11" ht="14.45" customHeight="1">
      <c r="A105" s="567" t="s">
        <v>229</v>
      </c>
      <c r="B105" s="567"/>
      <c r="C105" s="567"/>
      <c r="D105" s="567"/>
      <c r="E105" s="567"/>
      <c r="F105" s="567"/>
      <c r="G105" s="567"/>
      <c r="H105" s="567"/>
      <c r="I105" s="567"/>
      <c r="J105" s="585"/>
      <c r="K105" s="585"/>
    </row>
    <row r="106" spans="1:11" ht="14.45" customHeight="1">
      <c r="A106" s="567" t="s">
        <v>245</v>
      </c>
      <c r="B106" s="567"/>
      <c r="C106" s="567"/>
      <c r="D106" s="567"/>
      <c r="E106" s="567"/>
      <c r="F106" s="567"/>
      <c r="G106" s="567"/>
      <c r="H106" s="567"/>
      <c r="I106" s="567"/>
      <c r="J106" s="585"/>
      <c r="K106" s="585"/>
    </row>
    <row r="107" spans="1:11" ht="14.45" customHeight="1">
      <c r="A107" s="567" t="s">
        <v>246</v>
      </c>
      <c r="B107" s="567"/>
      <c r="C107" s="567"/>
      <c r="D107" s="567"/>
      <c r="E107" s="567"/>
      <c r="F107" s="567"/>
      <c r="G107" s="567"/>
      <c r="H107" s="567"/>
      <c r="I107" s="567"/>
      <c r="J107" s="585"/>
      <c r="K107" s="585"/>
    </row>
    <row r="108" spans="1:11" ht="20.100000000000001" customHeight="1">
      <c r="A108" s="629" t="s">
        <v>247</v>
      </c>
      <c r="B108" s="629"/>
      <c r="C108" s="629"/>
      <c r="D108" s="629"/>
      <c r="E108" s="629"/>
      <c r="F108" s="629"/>
      <c r="G108" s="629"/>
      <c r="H108" s="629"/>
      <c r="I108" s="629"/>
      <c r="J108" s="629"/>
      <c r="K108" s="629"/>
    </row>
    <row r="109" spans="1:11" ht="11.1" customHeight="1">
      <c r="A109" s="615"/>
      <c r="B109" s="615"/>
      <c r="C109" s="615"/>
      <c r="D109" s="615"/>
      <c r="E109" s="615"/>
      <c r="F109" s="615"/>
      <c r="G109" s="615"/>
      <c r="H109" s="615"/>
      <c r="I109" s="615"/>
      <c r="J109" s="613" t="s">
        <v>248</v>
      </c>
      <c r="K109" s="622"/>
    </row>
    <row r="110" spans="1:11">
      <c r="A110" s="571" t="str">
        <f>A1</f>
        <v>GLOBAL CARE - HEALTH INSURANCE QUOTATION</v>
      </c>
      <c r="B110" s="571"/>
      <c r="C110" s="571"/>
      <c r="D110" s="571"/>
      <c r="E110" s="571"/>
      <c r="F110" s="571"/>
      <c r="G110" s="571"/>
      <c r="H110" s="571"/>
      <c r="I110" s="571"/>
      <c r="J110" s="571"/>
      <c r="K110" s="571"/>
    </row>
    <row r="111" spans="1:11">
      <c r="A111" s="571" t="str">
        <f>A2</f>
        <v xml:space="preserve">  </v>
      </c>
      <c r="B111" s="571"/>
      <c r="C111" s="571"/>
      <c r="D111" s="571"/>
      <c r="E111" s="571"/>
      <c r="F111" s="571"/>
      <c r="G111" s="571"/>
      <c r="H111" s="571"/>
      <c r="I111" s="571"/>
      <c r="J111" s="571"/>
      <c r="K111" s="571"/>
    </row>
    <row r="112" spans="1:11" ht="14.25" hidden="1" customHeight="1"/>
    <row r="113" spans="1:11" ht="8.1" hidden="1" customHeight="1">
      <c r="A113" s="552"/>
      <c r="B113" s="552"/>
      <c r="C113" s="161"/>
      <c r="D113" s="67"/>
      <c r="E113" s="67"/>
      <c r="F113" s="67"/>
      <c r="G113" s="67"/>
      <c r="H113" s="67"/>
      <c r="I113" s="139"/>
      <c r="J113" s="577"/>
      <c r="K113" s="577"/>
    </row>
    <row r="114" spans="1:11" ht="5.85" customHeight="1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</row>
    <row r="115" spans="1:11" hidden="1">
      <c r="A115" s="588" t="s">
        <v>249</v>
      </c>
      <c r="B115" s="588"/>
      <c r="C115" s="588"/>
      <c r="D115" s="588"/>
      <c r="E115" s="588"/>
      <c r="F115" s="588"/>
      <c r="G115" s="588"/>
      <c r="H115" s="588"/>
      <c r="I115" s="588"/>
      <c r="J115" s="588"/>
      <c r="K115" s="588"/>
    </row>
    <row r="116" spans="1:11" ht="14.45" hidden="1" customHeight="1">
      <c r="A116" s="623" t="s">
        <v>250</v>
      </c>
      <c r="B116" s="623"/>
      <c r="C116" s="623"/>
      <c r="D116" s="623"/>
      <c r="E116" s="623"/>
      <c r="F116" s="623"/>
      <c r="G116" s="623"/>
      <c r="H116" s="623"/>
      <c r="I116" s="623"/>
      <c r="J116" s="623"/>
      <c r="K116" s="623"/>
    </row>
    <row r="117" spans="1:11" ht="14.45" hidden="1" customHeight="1">
      <c r="A117" s="567" t="s">
        <v>251</v>
      </c>
      <c r="B117" s="567"/>
      <c r="C117" s="567"/>
      <c r="D117" s="567"/>
      <c r="E117" s="567"/>
      <c r="F117" s="567"/>
      <c r="G117" s="567"/>
      <c r="H117" s="567"/>
      <c r="I117" s="567"/>
      <c r="J117" s="585" t="s">
        <v>237</v>
      </c>
      <c r="K117" s="585"/>
    </row>
    <row r="118" spans="1:11" ht="14.45" hidden="1" customHeight="1">
      <c r="A118" s="579" t="s">
        <v>252</v>
      </c>
      <c r="B118" s="579"/>
      <c r="C118" s="579"/>
      <c r="D118" s="579"/>
      <c r="E118" s="579"/>
      <c r="F118" s="579"/>
      <c r="G118" s="579"/>
      <c r="H118" s="579"/>
      <c r="I118" s="579"/>
      <c r="J118" s="620" t="s">
        <v>237</v>
      </c>
      <c r="K118" s="620"/>
    </row>
    <row r="119" spans="1:11" ht="14.45" hidden="1" customHeight="1">
      <c r="A119" s="567" t="s">
        <v>253</v>
      </c>
      <c r="B119" s="567"/>
      <c r="C119" s="567"/>
      <c r="D119" s="567"/>
      <c r="E119" s="567"/>
      <c r="F119" s="567"/>
      <c r="G119" s="567"/>
      <c r="H119" s="567"/>
      <c r="I119" s="567"/>
      <c r="J119" s="585" t="s">
        <v>237</v>
      </c>
      <c r="K119" s="585"/>
    </row>
    <row r="120" spans="1:11" ht="14.45" hidden="1" customHeight="1">
      <c r="A120" s="579" t="s">
        <v>254</v>
      </c>
      <c r="B120" s="579"/>
      <c r="C120" s="579"/>
      <c r="D120" s="579"/>
      <c r="E120" s="579"/>
      <c r="F120" s="579"/>
      <c r="G120" s="579"/>
      <c r="H120" s="579"/>
      <c r="I120" s="579"/>
      <c r="J120" s="620" t="s">
        <v>237</v>
      </c>
      <c r="K120" s="620"/>
    </row>
    <row r="121" spans="1:11" ht="32.450000000000003" hidden="1" customHeight="1">
      <c r="A121" s="567" t="s">
        <v>255</v>
      </c>
      <c r="B121" s="567"/>
      <c r="C121" s="567"/>
      <c r="D121" s="567"/>
      <c r="E121" s="567"/>
      <c r="F121" s="567"/>
      <c r="G121" s="567"/>
      <c r="H121" s="567"/>
      <c r="I121" s="567"/>
      <c r="J121" s="585" t="s">
        <v>256</v>
      </c>
      <c r="K121" s="585"/>
    </row>
    <row r="122" spans="1:11" ht="14.45" hidden="1" customHeight="1">
      <c r="A122" s="579" t="s">
        <v>257</v>
      </c>
      <c r="B122" s="579"/>
      <c r="C122" s="579"/>
      <c r="D122" s="579"/>
      <c r="E122" s="579"/>
      <c r="F122" s="579"/>
      <c r="G122" s="579"/>
      <c r="H122" s="579"/>
      <c r="I122" s="579"/>
      <c r="J122" s="620" t="s">
        <v>237</v>
      </c>
      <c r="K122" s="620"/>
    </row>
    <row r="123" spans="1:11" ht="14.45" hidden="1" customHeight="1">
      <c r="A123" s="623" t="s">
        <v>258</v>
      </c>
      <c r="B123" s="623"/>
      <c r="C123" s="623"/>
      <c r="D123" s="623"/>
      <c r="E123" s="623"/>
      <c r="F123" s="623"/>
      <c r="G123" s="623"/>
      <c r="H123" s="623"/>
      <c r="I123" s="623"/>
      <c r="J123" s="623"/>
      <c r="K123" s="623"/>
    </row>
    <row r="124" spans="1:11" ht="21.6" hidden="1" customHeight="1">
      <c r="A124" s="567" t="s">
        <v>259</v>
      </c>
      <c r="B124" s="567"/>
      <c r="C124" s="567"/>
      <c r="D124" s="567"/>
      <c r="E124" s="567"/>
      <c r="F124" s="567"/>
      <c r="G124" s="567"/>
      <c r="H124" s="567"/>
      <c r="I124" s="567"/>
      <c r="J124" s="585" t="s">
        <v>260</v>
      </c>
      <c r="K124" s="585"/>
    </row>
    <row r="125" spans="1:11" ht="14.45" hidden="1" customHeight="1">
      <c r="A125" s="579" t="s">
        <v>261</v>
      </c>
      <c r="B125" s="579"/>
      <c r="C125" s="579"/>
      <c r="D125" s="579"/>
      <c r="E125" s="579"/>
      <c r="F125" s="579"/>
      <c r="G125" s="579"/>
      <c r="H125" s="579"/>
      <c r="I125" s="579"/>
      <c r="J125" s="620" t="s">
        <v>237</v>
      </c>
      <c r="K125" s="620"/>
    </row>
    <row r="126" spans="1:11" ht="14.45" hidden="1" customHeight="1">
      <c r="A126" s="567" t="s">
        <v>262</v>
      </c>
      <c r="B126" s="567"/>
      <c r="C126" s="567"/>
      <c r="D126" s="567"/>
      <c r="E126" s="567"/>
      <c r="F126" s="567"/>
      <c r="G126" s="567"/>
      <c r="H126" s="567"/>
      <c r="I126" s="567"/>
      <c r="J126" s="585" t="s">
        <v>237</v>
      </c>
      <c r="K126" s="585"/>
    </row>
    <row r="127" spans="1:11" ht="14.45" hidden="1" customHeight="1">
      <c r="A127" s="579" t="s">
        <v>263</v>
      </c>
      <c r="B127" s="579"/>
      <c r="C127" s="579"/>
      <c r="D127" s="579"/>
      <c r="E127" s="579"/>
      <c r="F127" s="579"/>
      <c r="G127" s="579"/>
      <c r="H127" s="579"/>
      <c r="I127" s="579"/>
      <c r="J127" s="620" t="s">
        <v>237</v>
      </c>
      <c r="K127" s="620"/>
    </row>
    <row r="128" spans="1:11" ht="25.5" hidden="1" customHeight="1">
      <c r="A128" s="567" t="s">
        <v>264</v>
      </c>
      <c r="B128" s="567"/>
      <c r="C128" s="567"/>
      <c r="D128" s="567"/>
      <c r="E128" s="567"/>
      <c r="F128" s="567"/>
      <c r="G128" s="567"/>
      <c r="H128" s="567"/>
      <c r="I128" s="567"/>
      <c r="J128" s="585" t="s">
        <v>237</v>
      </c>
      <c r="K128" s="585"/>
    </row>
    <row r="129" spans="1:11" ht="14.45" hidden="1" customHeight="1">
      <c r="A129" s="623" t="s">
        <v>265</v>
      </c>
      <c r="B129" s="623"/>
      <c r="C129" s="623"/>
      <c r="D129" s="623"/>
      <c r="E129" s="623"/>
      <c r="F129" s="623"/>
      <c r="G129" s="623"/>
      <c r="H129" s="623"/>
      <c r="I129" s="623"/>
      <c r="J129" s="623"/>
      <c r="K129" s="623"/>
    </row>
    <row r="130" spans="1:11" hidden="1">
      <c r="A130" s="579" t="s">
        <v>266</v>
      </c>
      <c r="B130" s="579"/>
      <c r="C130" s="579"/>
      <c r="D130" s="579"/>
      <c r="E130" s="579"/>
      <c r="F130" s="579"/>
      <c r="G130" s="579"/>
      <c r="H130" s="579"/>
      <c r="I130" s="579"/>
      <c r="J130" s="620" t="s">
        <v>237</v>
      </c>
      <c r="K130" s="620"/>
    </row>
    <row r="131" spans="1:11" hidden="1">
      <c r="A131" s="567" t="s">
        <v>267</v>
      </c>
      <c r="B131" s="567"/>
      <c r="C131" s="567"/>
      <c r="D131" s="567"/>
      <c r="E131" s="567"/>
      <c r="F131" s="567"/>
      <c r="G131" s="567"/>
      <c r="H131" s="567"/>
      <c r="I131" s="567"/>
      <c r="J131" s="585" t="s">
        <v>237</v>
      </c>
      <c r="K131" s="585"/>
    </row>
    <row r="132" spans="1:11" ht="15.6" customHeight="1">
      <c r="A132" s="72"/>
      <c r="B132" s="72"/>
    </row>
    <row r="133" spans="1:11" ht="14.85" customHeight="1">
      <c r="A133" s="576" t="s">
        <v>221</v>
      </c>
      <c r="B133" s="576"/>
      <c r="C133" s="576"/>
      <c r="D133" s="67"/>
      <c r="E133" s="67"/>
      <c r="F133" s="67"/>
      <c r="G133" s="67"/>
      <c r="H133" s="67"/>
      <c r="I133" s="139"/>
      <c r="J133" s="577"/>
      <c r="K133" s="577"/>
    </row>
    <row r="134" spans="1:11" ht="12" customHeight="1">
      <c r="A134" s="552" t="s">
        <v>222</v>
      </c>
      <c r="B134" s="552"/>
      <c r="C134" s="552"/>
      <c r="D134" s="552"/>
      <c r="E134" s="552"/>
      <c r="F134" s="552"/>
      <c r="G134" s="552"/>
      <c r="H134" s="552"/>
      <c r="I134" s="552"/>
      <c r="J134" s="552"/>
      <c r="K134" s="552"/>
    </row>
    <row r="135" spans="1:11" ht="12" customHeight="1">
      <c r="A135" s="552" t="s">
        <v>223</v>
      </c>
      <c r="B135" s="552"/>
      <c r="C135" s="552"/>
      <c r="D135" s="552"/>
      <c r="E135" s="552"/>
      <c r="F135" s="552"/>
      <c r="G135" s="552"/>
      <c r="H135" s="552"/>
      <c r="I135" s="552"/>
      <c r="J135" s="552"/>
      <c r="K135" s="552"/>
    </row>
    <row r="136" spans="1:11" ht="12" customHeight="1">
      <c r="A136" s="552" t="s">
        <v>224</v>
      </c>
      <c r="B136" s="552"/>
      <c r="C136" s="552"/>
      <c r="D136" s="552"/>
      <c r="E136" s="552"/>
      <c r="F136" s="552"/>
      <c r="G136" s="552"/>
      <c r="H136" s="552"/>
      <c r="I136" s="552"/>
      <c r="J136" s="552"/>
      <c r="K136" s="552"/>
    </row>
    <row r="137" spans="1:11" ht="12" customHeight="1">
      <c r="A137" s="553"/>
      <c r="B137" s="553"/>
      <c r="C137" s="553"/>
      <c r="D137" s="553"/>
      <c r="E137" s="553"/>
      <c r="F137" s="553"/>
      <c r="G137" s="553"/>
      <c r="H137" s="553"/>
      <c r="I137" s="553"/>
      <c r="J137" s="553"/>
      <c r="K137" s="553"/>
    </row>
    <row r="138" spans="1:11" ht="8.1" customHeight="1">
      <c r="A138" s="72"/>
      <c r="B138" s="72"/>
    </row>
    <row r="139" spans="1:11" ht="13.5" customHeight="1">
      <c r="A139" s="138"/>
      <c r="B139" s="138"/>
      <c r="C139" s="138"/>
      <c r="D139" s="138"/>
      <c r="E139" s="138"/>
      <c r="F139" s="569" t="s">
        <v>28</v>
      </c>
      <c r="G139" s="569"/>
      <c r="H139" s="569" t="s">
        <v>29</v>
      </c>
      <c r="I139" s="569"/>
      <c r="J139" s="569" t="s">
        <v>30</v>
      </c>
      <c r="K139" s="569"/>
    </row>
    <row r="140" spans="1:11" ht="13.5" customHeight="1">
      <c r="A140" s="578" t="s">
        <v>33</v>
      </c>
      <c r="B140" s="578"/>
      <c r="C140" s="578"/>
      <c r="D140" s="578"/>
      <c r="E140" s="578"/>
      <c r="F140" s="549" t="str">
        <f>Dashboard!F18</f>
        <v>Pre</v>
      </c>
      <c r="G140" s="549"/>
      <c r="H140" s="549" t="str">
        <f>Dashboard!G18</f>
        <v>Pre</v>
      </c>
      <c r="I140" s="549"/>
      <c r="J140" s="549" t="str">
        <f>Dashboard!H18</f>
        <v>Plan Custom</v>
      </c>
      <c r="K140" s="549"/>
    </row>
    <row r="141" spans="1:11" ht="14.25" customHeight="1">
      <c r="A141" s="578" t="s">
        <v>35</v>
      </c>
      <c r="B141" s="578"/>
      <c r="C141" s="578"/>
      <c r="D141" s="578"/>
      <c r="E141" s="578"/>
      <c r="F141" s="549" t="str">
        <f>Dashboard!F19</f>
        <v>IP6 OP6</v>
      </c>
      <c r="G141" s="549"/>
      <c r="H141" s="549" t="str">
        <f>Dashboard!G19</f>
        <v>IP6 OP6 DV6</v>
      </c>
      <c r="I141" s="549"/>
      <c r="J141" s="549" t="str">
        <f>Dashboard!H19</f>
        <v>IP7 OP7 DV7</v>
      </c>
      <c r="K141" s="549"/>
    </row>
    <row r="142" spans="1:11" ht="14.25" customHeight="1">
      <c r="A142" s="578" t="s">
        <v>225</v>
      </c>
      <c r="B142" s="578"/>
      <c r="C142" s="578"/>
      <c r="D142" s="578"/>
      <c r="E142" s="578"/>
      <c r="F142" s="549" t="str">
        <f>Dashboard!F20</f>
        <v>Zone C</v>
      </c>
      <c r="G142" s="549"/>
      <c r="H142" s="549" t="str">
        <f>Dashboard!G20</f>
        <v>Zone C</v>
      </c>
      <c r="I142" s="549"/>
      <c r="J142" s="549" t="str">
        <f>Dashboard!H20</f>
        <v>Zone A</v>
      </c>
      <c r="K142" s="549"/>
    </row>
    <row r="143" spans="1:11" ht="14.25" customHeight="1">
      <c r="A143" s="578" t="s">
        <v>46</v>
      </c>
      <c r="B143" s="578"/>
      <c r="C143" s="578"/>
      <c r="D143" s="578"/>
      <c r="E143" s="578"/>
      <c r="F143" s="560" t="str">
        <f>Dashboard!F21</f>
        <v>NIL</v>
      </c>
      <c r="G143" s="560"/>
      <c r="H143" s="560" t="str">
        <f>Dashboard!G21</f>
        <v>NIL</v>
      </c>
      <c r="I143" s="560"/>
      <c r="J143" s="560" t="str">
        <f>Dashboard!H21</f>
        <v>NIL</v>
      </c>
      <c r="K143" s="560"/>
    </row>
    <row r="144" spans="1:11" ht="25.5" customHeight="1">
      <c r="A144" s="151"/>
      <c r="B144" s="625" t="s">
        <v>14</v>
      </c>
      <c r="C144" s="625"/>
      <c r="D144" s="625"/>
      <c r="E144" s="149" t="s">
        <v>15</v>
      </c>
      <c r="F144" s="548" t="s">
        <v>268</v>
      </c>
      <c r="G144" s="548"/>
      <c r="H144" s="548" t="s">
        <v>268</v>
      </c>
      <c r="I144" s="548"/>
      <c r="J144" s="548" t="s">
        <v>268</v>
      </c>
      <c r="K144" s="548"/>
    </row>
    <row r="145" spans="1:11" ht="15" customHeight="1">
      <c r="A145" s="309">
        <f>IF(NOT(ISBLANK(Dashboard!H8)),Dashboard!D8,"")</f>
        <v>0</v>
      </c>
      <c r="B145" s="556" t="str">
        <f>IF(NOT(ISBLANK(Dashboard!H8)),CONCATENATE(Dashboard!F8," ",Dashboard!G8),"")</f>
        <v xml:space="preserve"> </v>
      </c>
      <c r="C145" s="556"/>
      <c r="D145" s="556"/>
      <c r="E145" s="74">
        <f>IF(NOT(ISBLANK(Dashboard!H8)),Dashboard!H8,"")</f>
        <v>22168</v>
      </c>
      <c r="F145" s="547">
        <f>Calculator!L16</f>
        <v>6403</v>
      </c>
      <c r="G145" s="547"/>
      <c r="H145" s="547">
        <f>Calculator!V16</f>
        <v>7031</v>
      </c>
      <c r="I145" s="547"/>
      <c r="J145" s="547">
        <f>Calculator!AF16</f>
        <v>9545</v>
      </c>
      <c r="K145" s="547"/>
    </row>
    <row r="146" spans="1:11">
      <c r="A146" s="310" t="str">
        <f>IF(NOT(ISBLANK(Dashboard!H9)),Dashboard!D9,"")</f>
        <v/>
      </c>
      <c r="B146" s="557" t="str">
        <f>IF(NOT(ISBLANK(Dashboard!H9)),CONCATENATE(Dashboard!F9," ",Dashboard!G9),"")</f>
        <v/>
      </c>
      <c r="C146" s="557"/>
      <c r="D146" s="557"/>
      <c r="E146" s="75" t="str">
        <f>IF(NOT(ISBLANK(Dashboard!H9)),Dashboard!H9,"")</f>
        <v/>
      </c>
      <c r="F146" s="559" t="str">
        <f>Calculator!L17</f>
        <v/>
      </c>
      <c r="G146" s="559"/>
      <c r="H146" s="559" t="str">
        <f>Calculator!V17</f>
        <v/>
      </c>
      <c r="I146" s="559"/>
      <c r="J146" s="559" t="str">
        <f>Calculator!AF17</f>
        <v/>
      </c>
      <c r="K146" s="559"/>
    </row>
    <row r="147" spans="1:11">
      <c r="A147" s="309" t="str">
        <f>IF(NOT(ISBLANK(Dashboard!H10)),Dashboard!D10,"")</f>
        <v/>
      </c>
      <c r="B147" s="556" t="str">
        <f>IF(NOT(ISBLANK(Dashboard!H10)),CONCATENATE(Dashboard!F10," ",Dashboard!G10),"")</f>
        <v/>
      </c>
      <c r="C147" s="556"/>
      <c r="D147" s="556"/>
      <c r="E147" s="74" t="str">
        <f>IF(NOT(ISBLANK(Dashboard!H10)),Dashboard!H10,"")</f>
        <v/>
      </c>
      <c r="F147" s="547" t="str">
        <f>Calculator!L18</f>
        <v/>
      </c>
      <c r="G147" s="547"/>
      <c r="H147" s="547" t="str">
        <f>Calculator!V18</f>
        <v/>
      </c>
      <c r="I147" s="547"/>
      <c r="J147" s="547" t="str">
        <f>Calculator!AF18</f>
        <v/>
      </c>
      <c r="K147" s="547"/>
    </row>
    <row r="148" spans="1:11">
      <c r="A148" s="310" t="str">
        <f>IF(NOT(ISBLANK(Dashboard!H11)),Dashboard!D11,"")</f>
        <v/>
      </c>
      <c r="B148" s="557" t="str">
        <f>IF(NOT(ISBLANK(Dashboard!H11)),CONCATENATE(Dashboard!F11," ",Dashboard!G11),"")</f>
        <v/>
      </c>
      <c r="C148" s="557"/>
      <c r="D148" s="557"/>
      <c r="E148" s="75" t="str">
        <f>IF(NOT(ISBLANK(Dashboard!H11)),Dashboard!H11,"")</f>
        <v/>
      </c>
      <c r="F148" s="559" t="str">
        <f>Calculator!L19</f>
        <v/>
      </c>
      <c r="G148" s="559"/>
      <c r="H148" s="559" t="str">
        <f>Calculator!V19</f>
        <v/>
      </c>
      <c r="I148" s="559"/>
      <c r="J148" s="559" t="str">
        <f>Calculator!AF19</f>
        <v/>
      </c>
      <c r="K148" s="559"/>
    </row>
    <row r="149" spans="1:11">
      <c r="A149" s="309" t="str">
        <f>IF(NOT(ISBLANK(Dashboard!H12)),Dashboard!D12,"")</f>
        <v/>
      </c>
      <c r="B149" s="556" t="str">
        <f>IF(NOT(ISBLANK(Dashboard!H12)),CONCATENATE(Dashboard!F12," ",Dashboard!G12),"")</f>
        <v/>
      </c>
      <c r="C149" s="556"/>
      <c r="D149" s="556"/>
      <c r="E149" s="74" t="str">
        <f>IF(NOT(ISBLANK(Dashboard!H12)),Dashboard!H12,"")</f>
        <v/>
      </c>
      <c r="F149" s="547" t="str">
        <f>Calculator!L20</f>
        <v/>
      </c>
      <c r="G149" s="547"/>
      <c r="H149" s="547" t="str">
        <f>Calculator!V20</f>
        <v/>
      </c>
      <c r="I149" s="547"/>
      <c r="J149" s="547" t="str">
        <f>Calculator!AF20</f>
        <v/>
      </c>
      <c r="K149" s="547"/>
    </row>
    <row r="150" spans="1:11">
      <c r="A150" s="310" t="str">
        <f>IF(NOT(ISBLANK(Dashboard!H13)),Dashboard!D13,"")</f>
        <v/>
      </c>
      <c r="B150" s="557" t="str">
        <f>IF(NOT(ISBLANK(Dashboard!H13)),CONCATENATE(Dashboard!F13," ",Dashboard!G13),"")</f>
        <v/>
      </c>
      <c r="C150" s="557"/>
      <c r="D150" s="557"/>
      <c r="E150" s="75" t="str">
        <f>IF(NOT(ISBLANK(Dashboard!H13)),Dashboard!H13,"")</f>
        <v/>
      </c>
      <c r="F150" s="559" t="str">
        <f>Calculator!L21</f>
        <v/>
      </c>
      <c r="G150" s="559"/>
      <c r="H150" s="559" t="str">
        <f>Calculator!V21</f>
        <v/>
      </c>
      <c r="I150" s="559"/>
      <c r="J150" s="559" t="str">
        <f>Calculator!AF21</f>
        <v/>
      </c>
      <c r="K150" s="559"/>
    </row>
    <row r="151" spans="1:11">
      <c r="A151" s="309" t="str">
        <f>IF(NOT(ISBLANK(Dashboard!H14)),Dashboard!D14,"")</f>
        <v/>
      </c>
      <c r="B151" s="556" t="str">
        <f>IF(NOT(ISBLANK(Dashboard!H14)),CONCATENATE(Dashboard!F14," ",Dashboard!G14),"")</f>
        <v/>
      </c>
      <c r="C151" s="556"/>
      <c r="D151" s="556"/>
      <c r="E151" s="74" t="str">
        <f>IF(NOT(ISBLANK(Dashboard!H14)),Dashboard!H14,"")</f>
        <v/>
      </c>
      <c r="F151" s="547" t="str">
        <f>Calculator!L22</f>
        <v/>
      </c>
      <c r="G151" s="547"/>
      <c r="H151" s="547" t="str">
        <f>Calculator!V22</f>
        <v/>
      </c>
      <c r="I151" s="547"/>
      <c r="J151" s="547" t="str">
        <f>Calculator!AF22</f>
        <v/>
      </c>
      <c r="K151" s="547"/>
    </row>
    <row r="152" spans="1:11">
      <c r="A152" s="554" t="s">
        <v>269</v>
      </c>
      <c r="B152" s="554"/>
      <c r="C152" s="554"/>
      <c r="D152" s="554"/>
      <c r="E152" s="554"/>
      <c r="F152" s="555">
        <f>Calculator!L85</f>
        <v>6403</v>
      </c>
      <c r="G152" s="555"/>
      <c r="H152" s="555">
        <f>Calculator!V85</f>
        <v>7031</v>
      </c>
      <c r="I152" s="555"/>
      <c r="J152" s="555">
        <f>Calculator!AF85</f>
        <v>9545</v>
      </c>
      <c r="K152" s="555"/>
    </row>
    <row r="153" spans="1:11">
      <c r="A153" s="554" t="str">
        <f>IF(Calculator!$C$11&gt;3,"Family Discount:","")</f>
        <v/>
      </c>
      <c r="B153" s="554"/>
      <c r="C153" s="554"/>
      <c r="D153" s="554"/>
      <c r="E153" s="554"/>
      <c r="F153" s="555" t="str">
        <f>IF(Calculator!$C$11&gt;3,-(Calculator!L85*Calculator!L88),"")</f>
        <v/>
      </c>
      <c r="G153" s="555"/>
      <c r="H153" s="555" t="str">
        <f>IF(Calculator!$N$11&gt;3,-(Calculator!V85*Calculator!V88),"")</f>
        <v/>
      </c>
      <c r="I153" s="555"/>
      <c r="J153" s="555" t="str">
        <f>IF(Calculator!$X$11&gt;3,-(Calculator!AF85*Calculator!AF88),"")</f>
        <v/>
      </c>
      <c r="K153" s="555"/>
    </row>
    <row r="154" spans="1:11" ht="12.75" hidden="1" customHeight="1">
      <c r="A154" s="153"/>
      <c r="B154" s="153"/>
      <c r="C154" s="554" t="s">
        <v>67</v>
      </c>
      <c r="D154" s="554"/>
      <c r="E154" s="554"/>
      <c r="F154" s="555" t="str">
        <f>IF(Calculator!L91&gt;0,Calculator!L91,"Not selected")</f>
        <v>Not selected</v>
      </c>
      <c r="G154" s="555"/>
      <c r="H154" s="555" t="str">
        <f>IF(Calculator!V91&gt;0,Calculator!V91,"Not selected")</f>
        <v>Not selected</v>
      </c>
      <c r="I154" s="555"/>
      <c r="J154" s="555" t="str">
        <f>IF(Calculator!AF91&gt;0,Calculator!AF91,"Not selected")</f>
        <v>Not selected</v>
      </c>
      <c r="K154" s="555"/>
    </row>
    <row r="155" spans="1:11">
      <c r="A155" s="554" t="str">
        <f>IF(Dashboard!$F$23="Annually","","Payment Installment fees:")</f>
        <v/>
      </c>
      <c r="B155" s="554"/>
      <c r="C155" s="554"/>
      <c r="D155" s="554"/>
      <c r="E155" s="554"/>
      <c r="F155" s="555" t="str">
        <f>IF(Dashboard!$F$23="Annually","",Calculator!L95)</f>
        <v/>
      </c>
      <c r="G155" s="555"/>
      <c r="H155" s="555" t="str">
        <f>IF(Dashboard!$F$23="Annually","",Calculator!V95)</f>
        <v/>
      </c>
      <c r="I155" s="555"/>
      <c r="J155" s="555" t="str">
        <f>IF(Dashboard!$F$23="Annually","",Calculator!AF95)</f>
        <v/>
      </c>
      <c r="K155" s="555"/>
    </row>
    <row r="156" spans="1:11">
      <c r="A156" s="554" t="str">
        <f>IF(Dashboard!$F$24="Bank Transfer","","Credit Card Fees:")</f>
        <v/>
      </c>
      <c r="B156" s="554"/>
      <c r="C156" s="554"/>
      <c r="D156" s="554"/>
      <c r="E156" s="554"/>
      <c r="F156" s="555" t="str">
        <f>IF(Dashboard!$F$24="Bank Transfer","",Calculator!F96)</f>
        <v/>
      </c>
      <c r="G156" s="555"/>
      <c r="H156" s="555" t="str">
        <f>IF(Dashboard!$F$24="Bank Transfer","",Calculator!R96)</f>
        <v/>
      </c>
      <c r="I156" s="555"/>
      <c r="J156" s="555" t="str">
        <f>IF(Dashboard!$F$24="Bank Transfer","",Calculator!AB96)</f>
        <v/>
      </c>
      <c r="K156" s="555"/>
    </row>
    <row r="157" spans="1:11">
      <c r="A157" s="554" t="str">
        <f>IF(Dashboard!$F$25=0,"","Commercial Additional Discount:")</f>
        <v/>
      </c>
      <c r="B157" s="554"/>
      <c r="C157" s="554"/>
      <c r="D157" s="554"/>
      <c r="E157" s="554"/>
      <c r="F157" s="555" t="str">
        <f>IF(Dashboard!F25&gt;0,-Calculator!L93,"")</f>
        <v/>
      </c>
      <c r="G157" s="555"/>
      <c r="H157" s="555" t="str">
        <f>IF(Dashboard!F25&gt;0,-Calculator!V93,"")</f>
        <v/>
      </c>
      <c r="I157" s="555"/>
      <c r="J157" s="555" t="str">
        <f>IF(Dashboard!F25&gt;0,-Calculator!AF93,"")</f>
        <v/>
      </c>
      <c r="K157" s="555"/>
    </row>
    <row r="158" spans="1:11" ht="14.45" hidden="1" customHeight="1">
      <c r="A158" s="554" t="str">
        <f>IF(Dashboard!I57&gt;0,"Special Discount:","")</f>
        <v/>
      </c>
      <c r="B158" s="554"/>
      <c r="C158" s="554"/>
      <c r="D158" s="554"/>
      <c r="E158" s="554"/>
      <c r="F158" s="555" t="str">
        <f>IF(Dashboard!I57&gt;0,-Calculator!L93,"")</f>
        <v/>
      </c>
      <c r="G158" s="555"/>
      <c r="H158" s="555" t="str">
        <f>IF(Dashboard!I57&gt;0,-Calculator!V93,"")</f>
        <v/>
      </c>
      <c r="I158" s="555"/>
      <c r="J158" s="555" t="str">
        <f>IF(Dashboard!I57&gt;0,-Calculator!AF93,"")</f>
        <v/>
      </c>
      <c r="K158" s="555"/>
    </row>
    <row r="159" spans="1:11">
      <c r="A159" s="624" t="s">
        <v>270</v>
      </c>
      <c r="B159" s="624"/>
      <c r="C159" s="306">
        <f ca="1">IF(TODAY()+30&gt;46387,46387,TODAY()+30)</f>
        <v>46141</v>
      </c>
      <c r="D159" s="573" t="s">
        <v>70</v>
      </c>
      <c r="E159" s="573"/>
      <c r="F159" s="574">
        <f>Calculator!L97</f>
        <v>6403</v>
      </c>
      <c r="G159" s="574"/>
      <c r="H159" s="574">
        <f>Calculator!V97</f>
        <v>7031</v>
      </c>
      <c r="I159" s="574"/>
      <c r="J159" s="574">
        <f>Calculator!AF97</f>
        <v>9545</v>
      </c>
      <c r="K159" s="574"/>
    </row>
    <row r="160" spans="1:11">
      <c r="A160" s="573" t="str">
        <f>CONCATENATE("Total premium per ",Calculator!L99)</f>
        <v>Total premium per year:</v>
      </c>
      <c r="B160" s="573"/>
      <c r="C160" s="573"/>
      <c r="D160" s="573"/>
      <c r="E160" s="573"/>
      <c r="F160" s="574">
        <f>Calculator!L98</f>
        <v>6403</v>
      </c>
      <c r="G160" s="574"/>
      <c r="H160" s="574">
        <f>Calculator!V98</f>
        <v>7031</v>
      </c>
      <c r="I160" s="574"/>
      <c r="J160" s="574">
        <f>Calculator!AF98</f>
        <v>9545</v>
      </c>
      <c r="K160" s="574"/>
    </row>
    <row r="161" spans="1:11">
      <c r="A161" s="558"/>
      <c r="B161" s="558"/>
      <c r="C161" s="558"/>
      <c r="D161" s="558"/>
      <c r="E161" s="558"/>
      <c r="F161" s="626" t="s">
        <v>28</v>
      </c>
      <c r="G161" s="626"/>
      <c r="H161" s="626" t="s">
        <v>29</v>
      </c>
      <c r="I161" s="626"/>
      <c r="J161" s="626" t="s">
        <v>30</v>
      </c>
      <c r="K161" s="626"/>
    </row>
    <row r="162" spans="1:11" ht="15" customHeight="1">
      <c r="A162" s="304">
        <f ca="1">TODAY()</f>
        <v>46111</v>
      </c>
      <c r="B162" s="304">
        <v>44286</v>
      </c>
      <c r="C162" s="296"/>
      <c r="D162" s="296"/>
      <c r="E162" s="296"/>
      <c r="F162" s="297"/>
      <c r="G162" s="297"/>
      <c r="H162" s="297"/>
      <c r="I162" s="297"/>
      <c r="J162" s="297"/>
      <c r="K162" s="297"/>
    </row>
    <row r="163" spans="1:11" ht="15" customHeight="1">
      <c r="A163" s="304"/>
      <c r="B163" s="304"/>
      <c r="C163" s="296"/>
      <c r="D163" s="296"/>
      <c r="E163" s="296"/>
      <c r="F163" s="297"/>
      <c r="G163" s="297"/>
      <c r="H163" s="297"/>
      <c r="I163" s="297"/>
      <c r="J163" s="297"/>
      <c r="K163" s="297"/>
    </row>
    <row r="164" spans="1:11" ht="15" customHeight="1">
      <c r="A164" s="304"/>
      <c r="B164" s="304"/>
      <c r="C164" s="296"/>
      <c r="D164" s="296"/>
      <c r="E164" s="296"/>
      <c r="F164" s="297"/>
      <c r="G164" s="297"/>
      <c r="H164" s="297"/>
      <c r="I164" s="297"/>
      <c r="J164" s="297"/>
      <c r="K164" s="297"/>
    </row>
    <row r="165" spans="1:11" ht="15" customHeight="1">
      <c r="A165" s="304"/>
      <c r="B165" s="304"/>
      <c r="C165" s="296"/>
      <c r="D165" s="296"/>
      <c r="E165" s="296"/>
      <c r="F165" s="297"/>
      <c r="G165" s="297"/>
      <c r="H165" s="297"/>
      <c r="I165" s="297"/>
      <c r="J165" s="297"/>
      <c r="K165" s="297"/>
    </row>
    <row r="166" spans="1:11" ht="15" customHeight="1">
      <c r="A166" s="304"/>
      <c r="B166" s="304"/>
      <c r="C166" s="296"/>
      <c r="D166" s="296"/>
      <c r="E166" s="296"/>
      <c r="F166" s="297"/>
      <c r="G166" s="297"/>
      <c r="H166" s="297"/>
      <c r="I166" s="297"/>
      <c r="J166" s="297"/>
      <c r="K166" s="297"/>
    </row>
    <row r="167" spans="1:11" ht="15" customHeight="1">
      <c r="A167" s="304"/>
      <c r="B167" s="304"/>
      <c r="C167" s="296"/>
      <c r="D167" s="296"/>
      <c r="E167" s="296"/>
      <c r="F167" s="297"/>
      <c r="G167" s="297"/>
      <c r="H167" s="297"/>
      <c r="I167" s="297"/>
      <c r="J167" s="297"/>
      <c r="K167" s="297"/>
    </row>
    <row r="168" spans="1:11" ht="15" customHeight="1">
      <c r="A168" s="304"/>
      <c r="B168" s="304"/>
      <c r="C168" s="296"/>
      <c r="D168" s="296"/>
      <c r="E168" s="296"/>
      <c r="F168" s="297"/>
      <c r="G168" s="297"/>
      <c r="H168" s="297"/>
      <c r="I168" s="297"/>
      <c r="J168" s="297"/>
      <c r="K168" s="297"/>
    </row>
    <row r="169" spans="1:11" ht="15" customHeight="1">
      <c r="A169" s="304"/>
      <c r="B169" s="304"/>
      <c r="C169" s="296"/>
      <c r="D169" s="296"/>
      <c r="E169" s="296"/>
      <c r="F169" s="297"/>
      <c r="G169" s="297"/>
      <c r="H169" s="297"/>
      <c r="I169" s="297"/>
      <c r="J169" s="297"/>
      <c r="K169" s="297"/>
    </row>
    <row r="170" spans="1:11" ht="15" customHeight="1">
      <c r="A170" s="304"/>
      <c r="B170" s="304"/>
      <c r="C170" s="296"/>
      <c r="D170" s="296"/>
      <c r="E170" s="296"/>
      <c r="F170" s="297"/>
      <c r="G170" s="297"/>
      <c r="H170" s="297"/>
      <c r="I170" s="297"/>
      <c r="J170" s="297"/>
      <c r="K170" s="297"/>
    </row>
    <row r="171" spans="1:11" ht="15" customHeight="1">
      <c r="A171" s="304"/>
      <c r="B171" s="304"/>
      <c r="C171" s="296"/>
      <c r="D171" s="296"/>
      <c r="E171" s="296"/>
      <c r="F171" s="297"/>
      <c r="G171" s="297"/>
      <c r="H171" s="297"/>
      <c r="I171" s="297"/>
      <c r="J171" s="297"/>
      <c r="K171" s="297"/>
    </row>
    <row r="172" spans="1:11" ht="15" customHeight="1">
      <c r="A172" s="304"/>
      <c r="B172" s="304"/>
      <c r="C172" s="296"/>
      <c r="D172" s="296"/>
      <c r="E172" s="296"/>
      <c r="F172" s="297"/>
      <c r="G172" s="297"/>
      <c r="H172" s="297"/>
      <c r="I172" s="297"/>
      <c r="J172" s="297"/>
      <c r="K172" s="297"/>
    </row>
    <row r="173" spans="1:11" ht="15" customHeight="1">
      <c r="A173" s="304"/>
      <c r="B173" s="304"/>
      <c r="C173" s="296"/>
      <c r="D173" s="296"/>
      <c r="E173" s="296"/>
      <c r="F173" s="297"/>
      <c r="G173" s="297"/>
      <c r="H173" s="297"/>
      <c r="I173" s="297"/>
      <c r="J173" s="297"/>
      <c r="K173" s="297"/>
    </row>
    <row r="174" spans="1:11" ht="15" customHeight="1">
      <c r="A174" s="304"/>
      <c r="B174" s="304"/>
      <c r="C174" s="296"/>
      <c r="D174" s="296"/>
      <c r="E174" s="296"/>
      <c r="F174" s="297"/>
      <c r="G174" s="297"/>
      <c r="H174" s="297"/>
      <c r="I174" s="297"/>
      <c r="J174" s="297"/>
      <c r="K174" s="297"/>
    </row>
    <row r="175" spans="1:11" ht="15" customHeight="1">
      <c r="A175" s="304"/>
      <c r="B175" s="304"/>
      <c r="C175" s="296"/>
      <c r="D175" s="296"/>
      <c r="E175" s="296"/>
      <c r="F175" s="297"/>
      <c r="G175" s="297"/>
      <c r="H175" s="297"/>
      <c r="I175" s="297"/>
      <c r="J175" s="297"/>
      <c r="K175" s="297"/>
    </row>
    <row r="176" spans="1:11" ht="15" customHeight="1">
      <c r="A176" s="304"/>
      <c r="B176" s="304"/>
      <c r="C176" s="296"/>
      <c r="D176" s="296"/>
      <c r="E176" s="296"/>
      <c r="F176" s="297"/>
      <c r="G176" s="297"/>
      <c r="H176" s="297"/>
      <c r="I176" s="297"/>
      <c r="J176" s="297"/>
      <c r="K176" s="297"/>
    </row>
    <row r="177" spans="1:11" ht="15" customHeight="1">
      <c r="A177" s="304"/>
      <c r="B177" s="304"/>
      <c r="C177" s="296"/>
      <c r="D177" s="296"/>
      <c r="E177" s="296"/>
      <c r="F177" s="297"/>
      <c r="G177" s="297"/>
      <c r="H177" s="297"/>
      <c r="I177" s="297"/>
      <c r="J177" s="297"/>
      <c r="K177" s="297"/>
    </row>
    <row r="178" spans="1:11" ht="15" customHeight="1">
      <c r="A178" s="304"/>
      <c r="B178" s="304"/>
      <c r="C178" s="296"/>
      <c r="D178" s="296"/>
      <c r="E178" s="296"/>
      <c r="F178" s="297"/>
      <c r="G178" s="297"/>
      <c r="H178" s="297"/>
      <c r="I178" s="297"/>
      <c r="J178" s="297"/>
      <c r="K178" s="297"/>
    </row>
    <row r="179" spans="1:11" ht="15" customHeight="1">
      <c r="A179" s="304"/>
      <c r="B179" s="304"/>
      <c r="C179" s="296"/>
      <c r="D179" s="296"/>
      <c r="E179" s="296"/>
      <c r="F179" s="297"/>
      <c r="G179" s="297"/>
      <c r="H179" s="297"/>
      <c r="I179" s="297"/>
      <c r="J179" s="297"/>
      <c r="K179" s="297"/>
    </row>
    <row r="180" spans="1:11" ht="6" customHeight="1">
      <c r="A180" s="304"/>
      <c r="B180" s="304"/>
      <c r="C180" s="296"/>
      <c r="D180" s="296"/>
      <c r="E180" s="296"/>
      <c r="F180" s="297"/>
      <c r="G180" s="297"/>
      <c r="H180" s="297"/>
      <c r="I180" s="297"/>
      <c r="J180" s="297"/>
      <c r="K180" s="297"/>
    </row>
    <row r="181" spans="1:11" ht="15" customHeight="1">
      <c r="A181" s="304"/>
      <c r="B181" s="304"/>
      <c r="C181" s="296"/>
      <c r="D181" s="296"/>
      <c r="E181" s="296"/>
      <c r="F181" s="297"/>
      <c r="G181" s="297"/>
      <c r="H181" s="297"/>
      <c r="I181" s="297"/>
      <c r="J181" s="297"/>
      <c r="K181" s="297"/>
    </row>
    <row r="182" spans="1:11" ht="8.4499999999999993" customHeight="1">
      <c r="A182" s="304"/>
      <c r="B182" s="304"/>
      <c r="C182" s="296"/>
      <c r="D182" s="296"/>
      <c r="E182" s="296"/>
      <c r="F182" s="297"/>
      <c r="G182" s="297"/>
      <c r="H182" s="297"/>
      <c r="I182" s="297"/>
      <c r="J182" s="297"/>
      <c r="K182" s="297"/>
    </row>
    <row r="183" spans="1:11" ht="11.1" customHeight="1">
      <c r="A183" s="572" t="s">
        <v>271</v>
      </c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</row>
    <row r="184" spans="1:11" ht="11.1" customHeight="1">
      <c r="A184" s="572" t="s">
        <v>272</v>
      </c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</row>
    <row r="185" spans="1:11" ht="11.1" hidden="1" customHeight="1">
      <c r="A185" s="572" t="s">
        <v>273</v>
      </c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</row>
    <row r="186" spans="1:11" ht="11.1" customHeight="1">
      <c r="A186" s="572" t="s">
        <v>274</v>
      </c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</row>
    <row r="187" spans="1:11" ht="11.1" customHeight="1">
      <c r="A187" s="551"/>
      <c r="B187" s="551"/>
      <c r="C187" s="551"/>
      <c r="D187" s="551"/>
      <c r="E187" s="551"/>
      <c r="F187" s="551"/>
      <c r="G187" s="551"/>
      <c r="H187" s="551"/>
      <c r="I187" s="551"/>
      <c r="J187" s="551"/>
      <c r="K187" s="298" t="s">
        <v>275</v>
      </c>
    </row>
  </sheetData>
  <sheetProtection algorithmName="SHA-512" hashValue="8sHs+rYGaI4cbEUn6fPuAS/qgy3lIgOo5PiFKJMN6/iXAmebtMMwR3bv7bBsrZuqi2Xtv5j/fbbSzYpCQi/Qug==" saltValue="2Hoo64vOw/guaqtQaMdOLg==" spinCount="100000" sheet="1" selectLockedCells="1"/>
  <mergeCells count="463">
    <mergeCell ref="J102:K102"/>
    <mergeCell ref="J104:K104"/>
    <mergeCell ref="J105:K105"/>
    <mergeCell ref="J106:K106"/>
    <mergeCell ref="J107:K107"/>
    <mergeCell ref="A102:I102"/>
    <mergeCell ref="A104:I104"/>
    <mergeCell ref="A105:I105"/>
    <mergeCell ref="A106:I106"/>
    <mergeCell ref="J103:K103"/>
    <mergeCell ref="A103:I103"/>
    <mergeCell ref="A107:I107"/>
    <mergeCell ref="H88:I88"/>
    <mergeCell ref="J88:K88"/>
    <mergeCell ref="A80:E80"/>
    <mergeCell ref="F80:G80"/>
    <mergeCell ref="H80:I80"/>
    <mergeCell ref="J80:K80"/>
    <mergeCell ref="F93:G93"/>
    <mergeCell ref="H93:I93"/>
    <mergeCell ref="J93:K93"/>
    <mergeCell ref="A83:E83"/>
    <mergeCell ref="A84:E84"/>
    <mergeCell ref="F84:G84"/>
    <mergeCell ref="H84:I84"/>
    <mergeCell ref="J84:K84"/>
    <mergeCell ref="A87:E87"/>
    <mergeCell ref="A88:E88"/>
    <mergeCell ref="A89:E89"/>
    <mergeCell ref="F89:G89"/>
    <mergeCell ref="H89:I89"/>
    <mergeCell ref="J89:K89"/>
    <mergeCell ref="A85:E85"/>
    <mergeCell ref="F85:G85"/>
    <mergeCell ref="H85:I85"/>
    <mergeCell ref="J85:K85"/>
    <mergeCell ref="A86:E86"/>
    <mergeCell ref="F88:G88"/>
    <mergeCell ref="H156:I156"/>
    <mergeCell ref="J156:K156"/>
    <mergeCell ref="F157:G157"/>
    <mergeCell ref="H157:I157"/>
    <mergeCell ref="J157:K157"/>
    <mergeCell ref="A187:J187"/>
    <mergeCell ref="F161:G161"/>
    <mergeCell ref="H161:I161"/>
    <mergeCell ref="J161:K161"/>
    <mergeCell ref="A183:K183"/>
    <mergeCell ref="A184:K184"/>
    <mergeCell ref="A185:K185"/>
    <mergeCell ref="A186:K186"/>
    <mergeCell ref="A161:E161"/>
    <mergeCell ref="C154:E154"/>
    <mergeCell ref="A158:E158"/>
    <mergeCell ref="F159:G159"/>
    <mergeCell ref="H159:I159"/>
    <mergeCell ref="J159:K159"/>
    <mergeCell ref="A160:E160"/>
    <mergeCell ref="F160:G160"/>
    <mergeCell ref="H160:I160"/>
    <mergeCell ref="J160:K160"/>
    <mergeCell ref="A155:E155"/>
    <mergeCell ref="F158:G158"/>
    <mergeCell ref="H158:I158"/>
    <mergeCell ref="J158:K158"/>
    <mergeCell ref="F154:G154"/>
    <mergeCell ref="H154:I154"/>
    <mergeCell ref="J154:K154"/>
    <mergeCell ref="F155:G155"/>
    <mergeCell ref="H155:I155"/>
    <mergeCell ref="J155:K155"/>
    <mergeCell ref="A159:B159"/>
    <mergeCell ref="D159:E159"/>
    <mergeCell ref="A156:E156"/>
    <mergeCell ref="A157:E157"/>
    <mergeCell ref="F156:G156"/>
    <mergeCell ref="H149:I149"/>
    <mergeCell ref="J149:K149"/>
    <mergeCell ref="B147:D147"/>
    <mergeCell ref="F147:G147"/>
    <mergeCell ref="H147:I147"/>
    <mergeCell ref="J147:K147"/>
    <mergeCell ref="B148:D148"/>
    <mergeCell ref="A131:I131"/>
    <mergeCell ref="J131:K131"/>
    <mergeCell ref="H142:I142"/>
    <mergeCell ref="J142:K142"/>
    <mergeCell ref="H148:I148"/>
    <mergeCell ref="J148:K148"/>
    <mergeCell ref="B145:D145"/>
    <mergeCell ref="F145:G145"/>
    <mergeCell ref="H145:I145"/>
    <mergeCell ref="J145:K145"/>
    <mergeCell ref="B146:D146"/>
    <mergeCell ref="F146:G146"/>
    <mergeCell ref="H146:I146"/>
    <mergeCell ref="J146:K146"/>
    <mergeCell ref="F148:G148"/>
    <mergeCell ref="H151:I151"/>
    <mergeCell ref="J151:K151"/>
    <mergeCell ref="A152:E152"/>
    <mergeCell ref="F149:G149"/>
    <mergeCell ref="B149:D149"/>
    <mergeCell ref="B150:D150"/>
    <mergeCell ref="B151:D151"/>
    <mergeCell ref="A141:E141"/>
    <mergeCell ref="A142:E142"/>
    <mergeCell ref="A143:E143"/>
    <mergeCell ref="F150:G150"/>
    <mergeCell ref="H150:I150"/>
    <mergeCell ref="J150:K150"/>
    <mergeCell ref="F143:G143"/>
    <mergeCell ref="H143:I143"/>
    <mergeCell ref="J143:K143"/>
    <mergeCell ref="B144:D144"/>
    <mergeCell ref="F144:G144"/>
    <mergeCell ref="H144:I144"/>
    <mergeCell ref="J144:K144"/>
    <mergeCell ref="F141:G141"/>
    <mergeCell ref="H141:I141"/>
    <mergeCell ref="J141:K141"/>
    <mergeCell ref="F142:G142"/>
    <mergeCell ref="F152:G152"/>
    <mergeCell ref="H152:I152"/>
    <mergeCell ref="J152:K152"/>
    <mergeCell ref="A153:E153"/>
    <mergeCell ref="F153:G153"/>
    <mergeCell ref="H153:I153"/>
    <mergeCell ref="J153:K153"/>
    <mergeCell ref="F151:G151"/>
    <mergeCell ref="J127:K127"/>
    <mergeCell ref="J128:K128"/>
    <mergeCell ref="A140:E140"/>
    <mergeCell ref="F140:G140"/>
    <mergeCell ref="H140:I140"/>
    <mergeCell ref="J140:K140"/>
    <mergeCell ref="F139:G139"/>
    <mergeCell ref="H139:I139"/>
    <mergeCell ref="J139:K139"/>
    <mergeCell ref="A133:C133"/>
    <mergeCell ref="J133:K133"/>
    <mergeCell ref="A134:K134"/>
    <mergeCell ref="A135:K135"/>
    <mergeCell ref="A136:K136"/>
    <mergeCell ref="A137:K137"/>
    <mergeCell ref="A129:K129"/>
    <mergeCell ref="A130:I130"/>
    <mergeCell ref="J130:K130"/>
    <mergeCell ref="A123:K123"/>
    <mergeCell ref="A128:I128"/>
    <mergeCell ref="A124:I124"/>
    <mergeCell ref="A125:I125"/>
    <mergeCell ref="A127:I127"/>
    <mergeCell ref="J124:K124"/>
    <mergeCell ref="J125:K125"/>
    <mergeCell ref="A126:I126"/>
    <mergeCell ref="J126:K126"/>
    <mergeCell ref="A121:I121"/>
    <mergeCell ref="A122:I122"/>
    <mergeCell ref="A117:I117"/>
    <mergeCell ref="A118:I118"/>
    <mergeCell ref="A119:I119"/>
    <mergeCell ref="J117:K117"/>
    <mergeCell ref="J118:K118"/>
    <mergeCell ref="J119:K119"/>
    <mergeCell ref="A108:K108"/>
    <mergeCell ref="A116:K116"/>
    <mergeCell ref="A109:I109"/>
    <mergeCell ref="J109:K109"/>
    <mergeCell ref="A110:K110"/>
    <mergeCell ref="A111:K111"/>
    <mergeCell ref="A113:B113"/>
    <mergeCell ref="J113:K113"/>
    <mergeCell ref="A115:K115"/>
    <mergeCell ref="A120:I120"/>
    <mergeCell ref="J120:K120"/>
    <mergeCell ref="J121:K121"/>
    <mergeCell ref="J122:K122"/>
    <mergeCell ref="J90:K91"/>
    <mergeCell ref="A94:K94"/>
    <mergeCell ref="J95:K95"/>
    <mergeCell ref="J96:K96"/>
    <mergeCell ref="J97:K97"/>
    <mergeCell ref="J98:K98"/>
    <mergeCell ref="J99:K99"/>
    <mergeCell ref="J100:K100"/>
    <mergeCell ref="A92:E92"/>
    <mergeCell ref="F92:G92"/>
    <mergeCell ref="H92:I92"/>
    <mergeCell ref="J92:K92"/>
    <mergeCell ref="A93:E93"/>
    <mergeCell ref="A98:I98"/>
    <mergeCell ref="A99:I99"/>
    <mergeCell ref="A100:I100"/>
    <mergeCell ref="A95:I95"/>
    <mergeCell ref="A96:I96"/>
    <mergeCell ref="A97:I97"/>
    <mergeCell ref="A90:E91"/>
    <mergeCell ref="F90:G91"/>
    <mergeCell ref="H90:I91"/>
    <mergeCell ref="A81:E81"/>
    <mergeCell ref="A82:E82"/>
    <mergeCell ref="F81:G83"/>
    <mergeCell ref="H81:I83"/>
    <mergeCell ref="J81:K83"/>
    <mergeCell ref="F86:G87"/>
    <mergeCell ref="H86:I87"/>
    <mergeCell ref="J86:K87"/>
    <mergeCell ref="A75:E75"/>
    <mergeCell ref="F75:G75"/>
    <mergeCell ref="H75:I75"/>
    <mergeCell ref="J75:K75"/>
    <mergeCell ref="A76:E76"/>
    <mergeCell ref="F76:G76"/>
    <mergeCell ref="H76:I76"/>
    <mergeCell ref="J76:K76"/>
    <mergeCell ref="A77:E77"/>
    <mergeCell ref="F77:G77"/>
    <mergeCell ref="H77:I77"/>
    <mergeCell ref="J77:K77"/>
    <mergeCell ref="A79:E79"/>
    <mergeCell ref="F79:G79"/>
    <mergeCell ref="H79:I79"/>
    <mergeCell ref="J79:K79"/>
    <mergeCell ref="A73:E73"/>
    <mergeCell ref="F73:G73"/>
    <mergeCell ref="H73:I73"/>
    <mergeCell ref="J73:K73"/>
    <mergeCell ref="A74:E74"/>
    <mergeCell ref="F74:G74"/>
    <mergeCell ref="H74:I74"/>
    <mergeCell ref="J74:K74"/>
    <mergeCell ref="A71:E71"/>
    <mergeCell ref="F71:G71"/>
    <mergeCell ref="H71:I71"/>
    <mergeCell ref="J71:K71"/>
    <mergeCell ref="A72:E72"/>
    <mergeCell ref="F72:G72"/>
    <mergeCell ref="H72:I72"/>
    <mergeCell ref="J72:K72"/>
    <mergeCell ref="A69:E69"/>
    <mergeCell ref="F69:G69"/>
    <mergeCell ref="H69:I69"/>
    <mergeCell ref="J69:K69"/>
    <mergeCell ref="A70:E70"/>
    <mergeCell ref="F70:G70"/>
    <mergeCell ref="H70:I70"/>
    <mergeCell ref="J70:K70"/>
    <mergeCell ref="A67:E67"/>
    <mergeCell ref="F67:G67"/>
    <mergeCell ref="H67:I67"/>
    <mergeCell ref="J67:K67"/>
    <mergeCell ref="A68:E68"/>
    <mergeCell ref="F68:G68"/>
    <mergeCell ref="H68:I68"/>
    <mergeCell ref="J68:K68"/>
    <mergeCell ref="A65:E65"/>
    <mergeCell ref="F65:G65"/>
    <mergeCell ref="H65:I65"/>
    <mergeCell ref="J65:K65"/>
    <mergeCell ref="A66:E66"/>
    <mergeCell ref="F66:G66"/>
    <mergeCell ref="H66:I66"/>
    <mergeCell ref="J66:K66"/>
    <mergeCell ref="A64:E64"/>
    <mergeCell ref="F64:G64"/>
    <mergeCell ref="H64:I64"/>
    <mergeCell ref="J64:K64"/>
    <mergeCell ref="A62:E62"/>
    <mergeCell ref="F62:G62"/>
    <mergeCell ref="H62:I62"/>
    <mergeCell ref="J62:K62"/>
    <mergeCell ref="A63:E63"/>
    <mergeCell ref="F63:G63"/>
    <mergeCell ref="H63:I63"/>
    <mergeCell ref="J63:K63"/>
    <mergeCell ref="F60:G60"/>
    <mergeCell ref="H60:I60"/>
    <mergeCell ref="J60:K60"/>
    <mergeCell ref="A61:E61"/>
    <mergeCell ref="F61:G61"/>
    <mergeCell ref="H61:I61"/>
    <mergeCell ref="J61:K61"/>
    <mergeCell ref="A58:K58"/>
    <mergeCell ref="A53:E53"/>
    <mergeCell ref="F53:G53"/>
    <mergeCell ref="H53:I53"/>
    <mergeCell ref="J53:K53"/>
    <mergeCell ref="A57:K57"/>
    <mergeCell ref="A51:E51"/>
    <mergeCell ref="F51:G51"/>
    <mergeCell ref="H51:I51"/>
    <mergeCell ref="J51:K51"/>
    <mergeCell ref="A52:E52"/>
    <mergeCell ref="F52:G52"/>
    <mergeCell ref="H52:I52"/>
    <mergeCell ref="J52:K52"/>
    <mergeCell ref="A55:K55"/>
    <mergeCell ref="A49:E49"/>
    <mergeCell ref="F49:G49"/>
    <mergeCell ref="H49:I49"/>
    <mergeCell ref="J49:K49"/>
    <mergeCell ref="A50:E50"/>
    <mergeCell ref="F50:G50"/>
    <mergeCell ref="H50:I50"/>
    <mergeCell ref="J50:K50"/>
    <mergeCell ref="A47:E47"/>
    <mergeCell ref="A48:E48"/>
    <mergeCell ref="F48:G48"/>
    <mergeCell ref="H48:I48"/>
    <mergeCell ref="J48:K48"/>
    <mergeCell ref="A45:E45"/>
    <mergeCell ref="F45:G45"/>
    <mergeCell ref="H45:I45"/>
    <mergeCell ref="J45:K45"/>
    <mergeCell ref="A46:E46"/>
    <mergeCell ref="F46:G47"/>
    <mergeCell ref="H46:I47"/>
    <mergeCell ref="J46:K47"/>
    <mergeCell ref="A43:E43"/>
    <mergeCell ref="F43:G43"/>
    <mergeCell ref="H43:I43"/>
    <mergeCell ref="J43:K43"/>
    <mergeCell ref="A44:E44"/>
    <mergeCell ref="F44:G44"/>
    <mergeCell ref="H44:I44"/>
    <mergeCell ref="J44:K44"/>
    <mergeCell ref="A41:E41"/>
    <mergeCell ref="F41:G41"/>
    <mergeCell ref="H41:I41"/>
    <mergeCell ref="J41:K41"/>
    <mergeCell ref="A42:E42"/>
    <mergeCell ref="F42:G42"/>
    <mergeCell ref="H42:I42"/>
    <mergeCell ref="J42:K42"/>
    <mergeCell ref="A39:E39"/>
    <mergeCell ref="F39:G39"/>
    <mergeCell ref="H39:I39"/>
    <mergeCell ref="J39:K39"/>
    <mergeCell ref="A40:E40"/>
    <mergeCell ref="F40:G40"/>
    <mergeCell ref="H40:I40"/>
    <mergeCell ref="J40:K40"/>
    <mergeCell ref="A37:E37"/>
    <mergeCell ref="F37:G37"/>
    <mergeCell ref="H37:I37"/>
    <mergeCell ref="J37:K37"/>
    <mergeCell ref="A38:E38"/>
    <mergeCell ref="F38:G38"/>
    <mergeCell ref="H38:I38"/>
    <mergeCell ref="J38:K38"/>
    <mergeCell ref="A35:E35"/>
    <mergeCell ref="F35:G35"/>
    <mergeCell ref="H35:I35"/>
    <mergeCell ref="J35:K35"/>
    <mergeCell ref="A36:E36"/>
    <mergeCell ref="F36:G36"/>
    <mergeCell ref="H36:I36"/>
    <mergeCell ref="J36:K36"/>
    <mergeCell ref="A33:E33"/>
    <mergeCell ref="F33:G33"/>
    <mergeCell ref="H33:I33"/>
    <mergeCell ref="J33:K33"/>
    <mergeCell ref="A34:E34"/>
    <mergeCell ref="F34:G34"/>
    <mergeCell ref="H34:I34"/>
    <mergeCell ref="J34:K34"/>
    <mergeCell ref="A31:E31"/>
    <mergeCell ref="F31:G31"/>
    <mergeCell ref="H31:I31"/>
    <mergeCell ref="J31:K31"/>
    <mergeCell ref="A32:E32"/>
    <mergeCell ref="F32:G32"/>
    <mergeCell ref="H32:I32"/>
    <mergeCell ref="J32:K32"/>
    <mergeCell ref="A29:E29"/>
    <mergeCell ref="F29:G29"/>
    <mergeCell ref="H29:I29"/>
    <mergeCell ref="J29:K29"/>
    <mergeCell ref="A30:E30"/>
    <mergeCell ref="F30:G30"/>
    <mergeCell ref="H30:I30"/>
    <mergeCell ref="J30:K30"/>
    <mergeCell ref="A27:E27"/>
    <mergeCell ref="F27:G27"/>
    <mergeCell ref="H27:I27"/>
    <mergeCell ref="J27:K27"/>
    <mergeCell ref="A28:E28"/>
    <mergeCell ref="F28:G28"/>
    <mergeCell ref="H28:I28"/>
    <mergeCell ref="J28:K28"/>
    <mergeCell ref="A25:E25"/>
    <mergeCell ref="F25:G25"/>
    <mergeCell ref="H25:I25"/>
    <mergeCell ref="J25:K25"/>
    <mergeCell ref="A26:E26"/>
    <mergeCell ref="F26:G26"/>
    <mergeCell ref="H26:I26"/>
    <mergeCell ref="J26:K26"/>
    <mergeCell ref="A23:E23"/>
    <mergeCell ref="F23:G23"/>
    <mergeCell ref="H23:I23"/>
    <mergeCell ref="J23:K23"/>
    <mergeCell ref="A24:E24"/>
    <mergeCell ref="F24:G24"/>
    <mergeCell ref="H24:I24"/>
    <mergeCell ref="J24:K24"/>
    <mergeCell ref="A21:E21"/>
    <mergeCell ref="F21:G21"/>
    <mergeCell ref="H21:I21"/>
    <mergeCell ref="J21:K21"/>
    <mergeCell ref="A22:E22"/>
    <mergeCell ref="F22:G22"/>
    <mergeCell ref="H22:I22"/>
    <mergeCell ref="J22:K22"/>
    <mergeCell ref="A20:E20"/>
    <mergeCell ref="F20:G20"/>
    <mergeCell ref="H20:I20"/>
    <mergeCell ref="J20:K20"/>
    <mergeCell ref="A18:E18"/>
    <mergeCell ref="F18:G18"/>
    <mergeCell ref="H18:I18"/>
    <mergeCell ref="J18:K18"/>
    <mergeCell ref="A19:E19"/>
    <mergeCell ref="F19:G19"/>
    <mergeCell ref="H19:I19"/>
    <mergeCell ref="J19:K19"/>
    <mergeCell ref="F15:G15"/>
    <mergeCell ref="H15:I15"/>
    <mergeCell ref="J15:K15"/>
    <mergeCell ref="A17:E17"/>
    <mergeCell ref="F17:G17"/>
    <mergeCell ref="H17:I17"/>
    <mergeCell ref="J17:K17"/>
    <mergeCell ref="A16:E16"/>
    <mergeCell ref="F16:G16"/>
    <mergeCell ref="H16:I16"/>
    <mergeCell ref="J16:K16"/>
    <mergeCell ref="F13:G13"/>
    <mergeCell ref="H13:I13"/>
    <mergeCell ref="J13:K13"/>
    <mergeCell ref="F14:G14"/>
    <mergeCell ref="H14:I14"/>
    <mergeCell ref="J14:K14"/>
    <mergeCell ref="F11:G11"/>
    <mergeCell ref="H11:I11"/>
    <mergeCell ref="J11:K11"/>
    <mergeCell ref="F12:G12"/>
    <mergeCell ref="H12:I12"/>
    <mergeCell ref="J12:K12"/>
    <mergeCell ref="F10:G10"/>
    <mergeCell ref="H10:I10"/>
    <mergeCell ref="J10:K10"/>
    <mergeCell ref="A3:B3"/>
    <mergeCell ref="A4:C4"/>
    <mergeCell ref="A1:K1"/>
    <mergeCell ref="A2:K2"/>
    <mergeCell ref="J3:K3"/>
    <mergeCell ref="J4:K4"/>
    <mergeCell ref="A5:K5"/>
    <mergeCell ref="A6:K6"/>
    <mergeCell ref="A7:K7"/>
    <mergeCell ref="A8:K8"/>
  </mergeCells>
  <printOptions horizontalCentered="1"/>
  <pageMargins left="0.25" right="0.25" top="0.6" bottom="0.2" header="0" footer="0"/>
  <pageSetup paperSize="9" orientation="portrait" r:id="rId1"/>
  <headerFooter>
    <oddHeader>&amp;L&amp;G</oddHeader>
  </headerFooter>
  <rowBreaks count="2" manualBreakCount="2">
    <brk id="56" max="16383" man="1"/>
    <brk id="109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I188"/>
  <sheetViews>
    <sheetView showRuler="0" view="pageLayout" zoomScaleNormal="100" workbookViewId="0">
      <selection activeCell="A5" sqref="A5:I5"/>
    </sheetView>
  </sheetViews>
  <sheetFormatPr defaultColWidth="9.140625" defaultRowHeight="14.45"/>
  <cols>
    <col min="1" max="1" width="5.140625" customWidth="1"/>
    <col min="2" max="3" width="11.42578125" customWidth="1"/>
    <col min="4" max="4" width="6.5703125" customWidth="1"/>
    <col min="5" max="5" width="12.140625" customWidth="1"/>
    <col min="6" max="9" width="12.5703125" customWidth="1"/>
    <col min="15" max="15" width="9.42578125" customWidth="1"/>
  </cols>
  <sheetData>
    <row r="1" spans="1:9">
      <c r="A1" s="571" t="s">
        <v>220</v>
      </c>
      <c r="B1" s="571"/>
      <c r="C1" s="571"/>
      <c r="D1" s="571"/>
      <c r="E1" s="571"/>
      <c r="F1" s="571"/>
      <c r="G1" s="571"/>
      <c r="H1" s="571"/>
      <c r="I1" s="571"/>
    </row>
    <row r="2" spans="1:9">
      <c r="A2" s="571" t="str">
        <f>CONCATENATE(Dashboard!D8," ",Dashboard!F8," ",Dashboard!G8)</f>
        <v xml:space="preserve">  </v>
      </c>
      <c r="B2" s="571"/>
      <c r="C2" s="571"/>
      <c r="D2" s="571"/>
      <c r="E2" s="571"/>
      <c r="F2" s="571"/>
      <c r="G2" s="571"/>
      <c r="H2" s="571"/>
      <c r="I2" s="571"/>
    </row>
    <row r="3" spans="1:9">
      <c r="A3" s="615"/>
      <c r="B3" s="615"/>
      <c r="C3" s="160"/>
      <c r="D3" s="67"/>
      <c r="E3" s="67"/>
      <c r="F3" s="67"/>
      <c r="G3" s="67"/>
      <c r="H3" s="67"/>
      <c r="I3" s="139"/>
    </row>
    <row r="4" spans="1:9">
      <c r="A4" s="576" t="s">
        <v>221</v>
      </c>
      <c r="B4" s="576"/>
      <c r="C4" s="576"/>
      <c r="D4" s="67"/>
      <c r="E4" s="67"/>
      <c r="F4" s="67"/>
      <c r="G4" s="67"/>
      <c r="H4" s="67"/>
      <c r="I4" s="139"/>
    </row>
    <row r="5" spans="1:9">
      <c r="A5" s="552" t="s">
        <v>222</v>
      </c>
      <c r="B5" s="552"/>
      <c r="C5" s="552"/>
      <c r="D5" s="552"/>
      <c r="E5" s="552"/>
      <c r="F5" s="552"/>
      <c r="G5" s="552"/>
      <c r="H5" s="552"/>
      <c r="I5" s="552"/>
    </row>
    <row r="6" spans="1:9">
      <c r="A6" s="552" t="s">
        <v>223</v>
      </c>
      <c r="B6" s="552"/>
      <c r="C6" s="552"/>
      <c r="D6" s="552"/>
      <c r="E6" s="552"/>
      <c r="F6" s="552"/>
      <c r="G6" s="552"/>
      <c r="H6" s="552"/>
      <c r="I6" s="552"/>
    </row>
    <row r="7" spans="1:9">
      <c r="A7" s="552" t="s">
        <v>224</v>
      </c>
      <c r="B7" s="552"/>
      <c r="C7" s="552"/>
      <c r="D7" s="552"/>
      <c r="E7" s="552"/>
      <c r="F7" s="552"/>
      <c r="G7" s="552"/>
      <c r="H7" s="552"/>
      <c r="I7" s="552"/>
    </row>
    <row r="8" spans="1:9">
      <c r="A8" s="553"/>
      <c r="B8" s="553"/>
      <c r="C8" s="553"/>
      <c r="D8" s="553"/>
      <c r="E8" s="553"/>
      <c r="F8" s="553"/>
      <c r="G8" s="553"/>
      <c r="H8" s="553"/>
      <c r="I8" s="553"/>
    </row>
    <row r="9" spans="1:9">
      <c r="A9" s="136"/>
      <c r="B9" s="136"/>
      <c r="C9" s="136"/>
      <c r="D9" s="136"/>
      <c r="E9" s="136"/>
      <c r="F9" s="136"/>
      <c r="G9" s="136"/>
      <c r="H9" s="136"/>
      <c r="I9" s="136"/>
    </row>
    <row r="10" spans="1:9" hidden="1">
      <c r="F10" s="604" t="str">
        <f>Calculator!C6</f>
        <v>IP6 OP6</v>
      </c>
      <c r="G10" s="604"/>
      <c r="H10" s="604" t="str">
        <f>Calculator!N6</f>
        <v>IP6 OP6 DV6</v>
      </c>
      <c r="I10" s="604"/>
    </row>
    <row r="11" spans="1:9" hidden="1">
      <c r="F11" s="605" t="str">
        <f>VLOOKUP($F$10,Dashboard!$C$89:$F$116,2,0)</f>
        <v>IP6</v>
      </c>
      <c r="G11" s="605"/>
      <c r="H11" s="605" t="str">
        <f>VLOOKUP($H$10,Dashboard!$C$89:$F$116,2,0)</f>
        <v>IP6</v>
      </c>
      <c r="I11" s="605"/>
    </row>
    <row r="12" spans="1:9" hidden="1">
      <c r="F12" s="605" t="str">
        <f>VLOOKUP($F$10,Dashboard!$C$89:$F$116,3,0)</f>
        <v>OP6</v>
      </c>
      <c r="G12" s="605"/>
      <c r="H12" s="605" t="str">
        <f>VLOOKUP($H$10,Dashboard!$C$89:$F$116,3,0)</f>
        <v>OP6</v>
      </c>
      <c r="I12" s="605"/>
    </row>
    <row r="13" spans="1:9" hidden="1">
      <c r="F13" s="605">
        <f>VLOOKUP($F$10,Dashboard!$C$89:$F$116,4,0)</f>
        <v>0</v>
      </c>
      <c r="G13" s="605"/>
      <c r="H13" s="605" t="str">
        <f>VLOOKUP($H$10,Dashboard!$C$89:$F$116,4,0)</f>
        <v>DV6</v>
      </c>
      <c r="I13" s="605"/>
    </row>
    <row r="14" spans="1:9" hidden="1">
      <c r="F14" s="605"/>
      <c r="G14" s="605"/>
      <c r="H14" s="605"/>
      <c r="I14" s="605"/>
    </row>
    <row r="15" spans="1:9">
      <c r="A15" s="295"/>
      <c r="B15" s="295"/>
      <c r="C15" s="295"/>
      <c r="D15" s="295"/>
      <c r="E15" s="295"/>
      <c r="F15" s="569" t="s">
        <v>28</v>
      </c>
      <c r="G15" s="569"/>
      <c r="H15" s="569" t="s">
        <v>29</v>
      </c>
      <c r="I15" s="569"/>
    </row>
    <row r="16" spans="1:9">
      <c r="A16" s="578" t="s">
        <v>33</v>
      </c>
      <c r="B16" s="578"/>
      <c r="C16" s="578"/>
      <c r="D16" s="578"/>
      <c r="E16" s="578"/>
      <c r="F16" s="549" t="str">
        <f>Dashboard!F18</f>
        <v>Pre</v>
      </c>
      <c r="G16" s="549"/>
      <c r="H16" s="549" t="str">
        <f>Dashboard!G18</f>
        <v>Pre</v>
      </c>
      <c r="I16" s="549"/>
    </row>
    <row r="17" spans="1:9">
      <c r="A17" s="578" t="s">
        <v>35</v>
      </c>
      <c r="B17" s="578"/>
      <c r="C17" s="578"/>
      <c r="D17" s="578"/>
      <c r="E17" s="578"/>
      <c r="F17" s="549" t="str">
        <f>Dashboard!F19</f>
        <v>IP6 OP6</v>
      </c>
      <c r="G17" s="549"/>
      <c r="H17" s="549" t="str">
        <f>Dashboard!G19</f>
        <v>IP6 OP6 DV6</v>
      </c>
      <c r="I17" s="549"/>
    </row>
    <row r="18" spans="1:9">
      <c r="A18" s="578" t="s">
        <v>225</v>
      </c>
      <c r="B18" s="578"/>
      <c r="C18" s="578"/>
      <c r="D18" s="578"/>
      <c r="E18" s="578"/>
      <c r="F18" s="549" t="str">
        <f>Dashboard!F20</f>
        <v>Zone C</v>
      </c>
      <c r="G18" s="549"/>
      <c r="H18" s="549" t="str">
        <f>Dashboard!G20</f>
        <v>Zone C</v>
      </c>
      <c r="I18" s="549"/>
    </row>
    <row r="19" spans="1:9">
      <c r="A19" s="578" t="s">
        <v>46</v>
      </c>
      <c r="B19" s="578"/>
      <c r="C19" s="578"/>
      <c r="D19" s="578"/>
      <c r="E19" s="578"/>
      <c r="F19" s="560" t="str">
        <f>Dashboard!F21</f>
        <v>NIL</v>
      </c>
      <c r="G19" s="560"/>
      <c r="H19" s="560" t="str">
        <f>Dashboard!G21</f>
        <v>NIL</v>
      </c>
      <c r="I19" s="560"/>
    </row>
    <row r="20" spans="1:9">
      <c r="A20" s="616" t="s">
        <v>226</v>
      </c>
      <c r="B20" s="616"/>
      <c r="C20" s="616"/>
      <c r="D20" s="616"/>
      <c r="E20" s="616"/>
      <c r="F20" s="607">
        <f>IF(LEFT(F11,3)="IP6",TOB!$C$2,IF(LEFT(F11,3)="IP7",TOB!$E$2,IF(LEFT(F11,3)="IP8",TOB!$F$2,"")))</f>
        <v>100000</v>
      </c>
      <c r="G20" s="607"/>
      <c r="H20" s="607">
        <f>IF(LEFT(H11,3)="IP6",TOB!$C$2,IF(LEFT(H11,3)="IP7",TOB!$E$2,IF(LEFT(H11,3)="IP8",TOB!$F$2,"")))</f>
        <v>100000</v>
      </c>
      <c r="I20" s="607"/>
    </row>
    <row r="21" spans="1:9">
      <c r="A21" s="587" t="s">
        <v>227</v>
      </c>
      <c r="B21" s="587"/>
      <c r="C21" s="587"/>
      <c r="D21" s="587"/>
      <c r="E21" s="587"/>
      <c r="F21" s="606" t="b">
        <f>IF($F$11="IP1",TOB!C3,IF($F$11="IP2",TOB!E3))</f>
        <v>0</v>
      </c>
      <c r="G21" s="606"/>
      <c r="H21" s="606" t="b">
        <f>IF($H$11="IP1",TOB!C3,IF($H$11="IP2",TOB!E3))</f>
        <v>0</v>
      </c>
      <c r="I21" s="606"/>
    </row>
    <row r="22" spans="1:9" ht="15" customHeight="1">
      <c r="A22" s="595" t="str">
        <f>TOB!A4</f>
        <v>Standard private room</v>
      </c>
      <c r="B22" s="596"/>
      <c r="C22" s="596"/>
      <c r="D22" s="596"/>
      <c r="E22" s="596"/>
      <c r="F22" s="630" t="str">
        <f>IF(LEFT(F11,3)="IP6",TOB!$C$4,IF(LEFT(F11,3)="IP7",TOB!$E$4,IF(LEFT(F11,3)="IP8",TOB!$F$4,"")))</f>
        <v>Paid in full</v>
      </c>
      <c r="G22" s="630"/>
      <c r="H22" s="630" t="str">
        <f>IF(LEFT(H11,3)="IP6",TOB!$C$4,IF(LEFT(H11,3)="IP7",TOB!$E$4,IF(LEFT(H11,3)="IP8",TOB!$F$4,"")))</f>
        <v>Paid in full</v>
      </c>
      <c r="I22" s="630"/>
    </row>
    <row r="23" spans="1:9" ht="18" customHeight="1">
      <c r="A23" s="593" t="str">
        <f>TOB!A5</f>
        <v>Parent accommodation with an insured child under 18</v>
      </c>
      <c r="B23" s="594"/>
      <c r="C23" s="594"/>
      <c r="D23" s="594"/>
      <c r="E23" s="594"/>
      <c r="F23" s="584" t="str">
        <f>IF(LEFT(F11,3)="IP6",TOB!$C$5,IF(LEFT(F11,3)="IP7",TOB!$E$5,IF(LEFT(F11,3)="IP8",TOB!$F$5,"")))</f>
        <v>$20 per day max 30 days</v>
      </c>
      <c r="G23" s="584"/>
      <c r="H23" s="584" t="str">
        <f>IF(LEFT(H11,3)="IP6",TOB!$C$5,IF(LEFT(H11,3)="IP7",TOB!$E$5,IF(LEFT(H11,3)="IP8",TOB!$F$5,"")))</f>
        <v>$20 per day max 30 days</v>
      </c>
      <c r="I23" s="584"/>
    </row>
    <row r="24" spans="1:9" ht="15" customHeight="1">
      <c r="A24" s="595" t="str">
        <f>TOB!A6</f>
        <v>Day care treatment</v>
      </c>
      <c r="B24" s="596"/>
      <c r="C24" s="596"/>
      <c r="D24" s="596"/>
      <c r="E24" s="596"/>
      <c r="F24" s="630" t="str">
        <f>IF(LEFT(F11,3)="IP6",TOB!$C$6,IF(LEFT(F11,3)="IP7",TOB!$E$6,IF(LEFT(F11,3)="IP8",TOB!$F$6,"")))</f>
        <v>Paid in full</v>
      </c>
      <c r="G24" s="630"/>
      <c r="H24" s="630" t="str">
        <f>IF(LEFT(H11,3)="IP6",TOB!$C$6,IF(LEFT(H11,3)="IP7",TOB!$E$6,IF(LEFT(H11,3)="IP8",TOB!$F$6,"")))</f>
        <v>Paid in full</v>
      </c>
      <c r="I24" s="630"/>
    </row>
    <row r="25" spans="1:9">
      <c r="A25" s="593" t="str">
        <f>TOB!A7</f>
        <v>Nursing Care and Board</v>
      </c>
      <c r="B25" s="594"/>
      <c r="C25" s="594"/>
      <c r="D25" s="594"/>
      <c r="E25" s="594"/>
      <c r="F25" s="584" t="str">
        <f>IF(LEFT(F11,3)="IP6",TOB!$C$7,IF(LEFT(F11,3)="IP7",TOB!$E$7,IF(LEFT(F11,3)="IP8",TOB!$F$7,"")))</f>
        <v>Paid in full</v>
      </c>
      <c r="G25" s="584"/>
      <c r="H25" s="584" t="str">
        <f>IF(LEFT(H11,3)="IP6",TOB!$C$7,IF(LEFT(H11,3)="IP7",TOB!$E$7,IF(LEFT(H11,3)="IP8",TOB!$F$7,"")))</f>
        <v>Paid in full</v>
      </c>
      <c r="I25" s="584"/>
    </row>
    <row r="26" spans="1:9">
      <c r="A26" s="595" t="str">
        <f>TOB!A8</f>
        <v>Operating room, medicine &amp; surgical dressing</v>
      </c>
      <c r="B26" s="596"/>
      <c r="C26" s="596"/>
      <c r="D26" s="596"/>
      <c r="E26" s="596"/>
      <c r="F26" s="630" t="str">
        <f>IF(LEFT(F11,3)="IP6",TOB!$C$8,IF(LEFT(F11,3)="IP7",TOB!$E$8,IF(LEFT(F11,3)="IP8",TOB!$F$8,"")))</f>
        <v>Paid in full</v>
      </c>
      <c r="G26" s="630"/>
      <c r="H26" s="630" t="str">
        <f>IF(LEFT(H11,3)="IP6",TOB!$C$8,IF(LEFT(H11,3)="IP7",TOB!$E$8,IF(LEFT(H11,3)="IP8",TOB!$F$8,"")))</f>
        <v>Paid in full</v>
      </c>
      <c r="I26" s="630"/>
    </row>
    <row r="27" spans="1:9">
      <c r="A27" s="593" t="str">
        <f>TOB!A9</f>
        <v>Prescription drugs and materials</v>
      </c>
      <c r="B27" s="594"/>
      <c r="C27" s="594"/>
      <c r="D27" s="594"/>
      <c r="E27" s="594"/>
      <c r="F27" s="584" t="str">
        <f>IF(LEFT(F11,3)="IP6",TOB!$C$9,IF(LEFT(F11,3)="IP7",TOB!$E$9,IF(LEFT(F11,3)="IP8",TOB!$F$9,"")))</f>
        <v>Paid in full</v>
      </c>
      <c r="G27" s="584"/>
      <c r="H27" s="584" t="str">
        <f>IF(LEFT(H11,3)="IP6",TOB!$C$9,IF(LEFT(H11,3)="IP7",TOB!$E$9,IF(LEFT(H11,3)="IP8",TOB!$F$9,"")))</f>
        <v>Paid in full</v>
      </c>
      <c r="I27" s="584"/>
    </row>
    <row r="28" spans="1:9">
      <c r="A28" s="595" t="str">
        <f>TOB!A10</f>
        <v>MRI, PET &amp; CT-PET Scans</v>
      </c>
      <c r="B28" s="596"/>
      <c r="C28" s="596"/>
      <c r="D28" s="596"/>
      <c r="E28" s="596"/>
      <c r="F28" s="630" t="str">
        <f>IF(LEFT(F11,3)="IP6",TOB!$C$10,IF(LEFT(F11,3)="IP7",TOB!$E$10,IF(LEFT(F11,3)="IP8",TOB!$F$10,"")))</f>
        <v>Paid in full</v>
      </c>
      <c r="G28" s="630"/>
      <c r="H28" s="630" t="str">
        <f>IF(LEFT(H11,3)="IP6",TOB!$C$10,IF(LEFT(H11,3)="IP7",TOB!$E$10,IF(LEFT(H11,3)="IP8",TOB!$F$10,"")))</f>
        <v>Paid in full</v>
      </c>
      <c r="I28" s="630"/>
    </row>
    <row r="29" spans="1:9">
      <c r="A29" s="593" t="str">
        <f>TOB!A11</f>
        <v>Intensive care, coronary care, dependency unit</v>
      </c>
      <c r="B29" s="594"/>
      <c r="C29" s="594"/>
      <c r="D29" s="594"/>
      <c r="E29" s="594"/>
      <c r="F29" s="584" t="str">
        <f>IF(LEFT(F11,3)="IP6",TOB!$C$11,IF(LEFT(F11,3)="IP7",TOB!$E$11,IF(LEFT(F11,3)="IP8",TOB!$F$11,"")))</f>
        <v>Paid in full</v>
      </c>
      <c r="G29" s="584"/>
      <c r="H29" s="584" t="str">
        <f>IF(LEFT(H11,3)="IP6",TOB!$C$11,IF(LEFT(H11,3)="IP7",TOB!$E$11,IF(LEFT(H11,3)="IP8",TOB!$F$11,"")))</f>
        <v>Paid in full</v>
      </c>
      <c r="I29" s="584"/>
    </row>
    <row r="30" spans="1:9">
      <c r="A30" s="595" t="str">
        <f>TOB!A12</f>
        <v>Surgical fees including anesthesia</v>
      </c>
      <c r="B30" s="596"/>
      <c r="C30" s="596"/>
      <c r="D30" s="596"/>
      <c r="E30" s="596"/>
      <c r="F30" s="630" t="str">
        <f>IF(LEFT(F11,3)="IP6",TOB!$C$12,IF(LEFT(F11,3)="IP7",TOB!$E$12,IF(LEFT(F11,3)="IP8",TOB!$F$12,"")))</f>
        <v>Paid in full</v>
      </c>
      <c r="G30" s="630"/>
      <c r="H30" s="630" t="str">
        <f>IF(LEFT(H11,3)="IP6",TOB!$C$12,IF(LEFT(H11,3)="IP7",TOB!$E$12,IF(LEFT(H11,3)="IP8",TOB!$F$12,"")))</f>
        <v>Paid in full</v>
      </c>
      <c r="I30" s="630"/>
    </row>
    <row r="31" spans="1:9">
      <c r="A31" s="608" t="str">
        <f>TOB!A13</f>
        <v>Reconstructive surgery following accident/eligible medical condition</v>
      </c>
      <c r="B31" s="566"/>
      <c r="C31" s="566"/>
      <c r="D31" s="566"/>
      <c r="E31" s="566"/>
      <c r="F31" s="584" t="str">
        <f>IF(LEFT(F11,3)="IP6",TOB!$C$13,IF(LEFT(F11,3)="IP7",TOB!$E$13,IF(LEFT(F11,3)="IP8",TOB!$F$13,"")))</f>
        <v>Paid in full</v>
      </c>
      <c r="G31" s="584"/>
      <c r="H31" s="584" t="str">
        <f>IF(LEFT(H11,3)="IP6",TOB!$C$13,IF(LEFT(H11,3)="IP7",TOB!$E$13,IF(LEFT(H11,3)="IP8",TOB!$F$13,"")))</f>
        <v>Paid in full</v>
      </c>
      <c r="I31" s="584"/>
    </row>
    <row r="32" spans="1:9">
      <c r="A32" s="595" t="str">
        <f>TOB!A14</f>
        <v>Specialist's consultations fees</v>
      </c>
      <c r="B32" s="596"/>
      <c r="C32" s="596"/>
      <c r="D32" s="596"/>
      <c r="E32" s="596"/>
      <c r="F32" s="630" t="str">
        <f>IF(LEFT(F11,3)="IP6",TOB!$C$14,IF(LEFT(F11,3)="IP7",TOB!$E$14,IF(LEFT(F11,3)="IP8",TOB!$F$14,"")))</f>
        <v>Paid in full</v>
      </c>
      <c r="G32" s="630"/>
      <c r="H32" s="630" t="str">
        <f>IF(LEFT(H11,3)="IP6",TOB!$C$14,IF(LEFT(H11,3)="IP7",TOB!$E$14,IF(LEFT(H11,3)="IP8",TOB!$F$14,"")))</f>
        <v>Paid in full</v>
      </c>
      <c r="I32" s="630"/>
    </row>
    <row r="33" spans="1:9">
      <c r="A33" s="593" t="str">
        <f>TOB!A15</f>
        <v>Diagnostic Test - Pathology Xrays</v>
      </c>
      <c r="B33" s="594"/>
      <c r="C33" s="594"/>
      <c r="D33" s="594"/>
      <c r="E33" s="594"/>
      <c r="F33" s="584" t="str">
        <f>IF(LEFT(F11,3)="IP6",TOB!$C$15,IF(LEFT(F11,3)="IP7",TOB!$E$15,IF(LEFT(F11,3)="IP8",TOB!$F$15,"")))</f>
        <v>Paid in full</v>
      </c>
      <c r="G33" s="584"/>
      <c r="H33" s="584" t="str">
        <f>IF(LEFT(H11,3)="IP6",TOB!$C$15,IF(LEFT(H11,3)="IP7",TOB!$E$15,IF(LEFT(H11,3)="IP8",TOB!$F$15,"")))</f>
        <v>Paid in full</v>
      </c>
      <c r="I33" s="584"/>
    </row>
    <row r="34" spans="1:9">
      <c r="A34" s="595" t="str">
        <f>TOB!A16</f>
        <v>Organ and bone marrow transplant services</v>
      </c>
      <c r="B34" s="596"/>
      <c r="C34" s="596"/>
      <c r="D34" s="596"/>
      <c r="E34" s="596"/>
      <c r="F34" s="630" t="str">
        <f>IF(LEFT(F11,3)="IP6",TOB!$C$16,IF(LEFT(F11,3)="IP7",TOB!$E$16,IF(LEFT(F11,3)="IP8",TOB!$F$16,"")))</f>
        <v>Paid in full</v>
      </c>
      <c r="G34" s="630"/>
      <c r="H34" s="630" t="str">
        <f>IF(LEFT(H11,3)="IP6",TOB!$C$16,IF(LEFT(H11,3)="IP7",TOB!$E$16,IF(LEFT(H11,3)="IP8",TOB!$F$16,"")))</f>
        <v>Paid in full</v>
      </c>
      <c r="I34" s="630"/>
    </row>
    <row r="35" spans="1:9" ht="15" customHeight="1">
      <c r="A35" s="593" t="str">
        <f>TOB!A17</f>
        <v>Prosthetic implants &amp; appliances</v>
      </c>
      <c r="B35" s="594"/>
      <c r="C35" s="594"/>
      <c r="D35" s="594"/>
      <c r="E35" s="594"/>
      <c r="F35" s="584" t="str">
        <f>IF(LEFT(F11,3)="IP6",TOB!$C$17,IF(LEFT(F11,3)="IP7",TOB!$E$17,IF(LEFT(F11,3)="IP8",TOB!$F$17,"")))</f>
        <v>Paid in full</v>
      </c>
      <c r="G35" s="584"/>
      <c r="H35" s="584" t="str">
        <f>IF(LEFT(H11,3)="IP6",TOB!$C$17,IF(LEFT(H11,3)="IP7",TOB!$E$17,IF(LEFT(H11,3)="IP8",TOB!$F$17,"")))</f>
        <v>Paid in full</v>
      </c>
      <c r="I35" s="584"/>
    </row>
    <row r="36" spans="1:9" ht="25.35" customHeight="1">
      <c r="A36" s="595" t="str">
        <f>TOB!A18</f>
        <v>Rehabilitation</v>
      </c>
      <c r="B36" s="596"/>
      <c r="C36" s="596"/>
      <c r="D36" s="596"/>
      <c r="E36" s="596"/>
      <c r="F36" s="630" t="str">
        <f>IF(LEFT(F11,3)="IP6",TOB!$C$18,IF(LEFT(F11,3)="IP7",TOB!$E$18,IF(LEFT(F11,3)="IP8",TOB!$F$18,"")))</f>
        <v>Paid in full for 30 days per medical condition</v>
      </c>
      <c r="G36" s="630"/>
      <c r="H36" s="630" t="str">
        <f>IF(LEFT(H11,3)="IP6",TOB!$C$18,IF(LEFT(H11,3)="IP7",TOB!$E$18,IF(LEFT(H11,3)="IP8",TOB!$F$18,"")))</f>
        <v>Paid in full for 30 days per medical condition</v>
      </c>
      <c r="I36" s="630"/>
    </row>
    <row r="37" spans="1:9">
      <c r="A37" s="593" t="str">
        <f>TOB!A19</f>
        <v>Emergency dental treatment following an accident</v>
      </c>
      <c r="B37" s="594"/>
      <c r="C37" s="594"/>
      <c r="D37" s="594"/>
      <c r="E37" s="594"/>
      <c r="F37" s="584" t="str">
        <f>IF(LEFT(F11,3)="IP6",TOB!$C$19,IF(LEFT(F11,3)="IP7",TOB!$E$19,IF(LEFT(F11,3)="IP8",TOB!$F$19,"")))</f>
        <v>Paid in full</v>
      </c>
      <c r="G37" s="584"/>
      <c r="H37" s="584" t="str">
        <f>IF(LEFT(H11,3)="IP6",TOB!$C$19,IF(LEFT(H11,3)="IP7",TOB!$E$19,IF(LEFT(H11,3)="IP8",TOB!$F$19,"")))</f>
        <v>Paid in full</v>
      </c>
      <c r="I37" s="584"/>
    </row>
    <row r="38" spans="1:9" ht="17.25" customHeight="1">
      <c r="A38" s="595" t="str">
        <f>TOB!A20</f>
        <v>Local road ambulance service</v>
      </c>
      <c r="B38" s="596"/>
      <c r="C38" s="596"/>
      <c r="D38" s="596"/>
      <c r="E38" s="596"/>
      <c r="F38" s="630" t="str">
        <f>IF(LEFT(F11,3)="IP6",TOB!$C$20,IF(LEFT(F11,3)="IP7",TOB!$E$20,IF(LEFT(F11,3)="IP8",TOB!$F$20,"")))</f>
        <v>Paid in full</v>
      </c>
      <c r="G38" s="630"/>
      <c r="H38" s="630" t="str">
        <f>IF(LEFT(H11,3)="IP6",TOB!$C$20,IF(LEFT(H11,3)="IP7",TOB!$E$20,IF(LEFT(H11,3)="IP8",TOB!$F$20,"")))</f>
        <v>Paid in full</v>
      </c>
      <c r="I38" s="630"/>
    </row>
    <row r="39" spans="1:9" ht="30" customHeight="1">
      <c r="A39" s="593" t="str">
        <f>TOB!A21</f>
        <v>Pre-operative consultation &amp; diagnostic procedure</v>
      </c>
      <c r="B39" s="594"/>
      <c r="C39" s="594"/>
      <c r="D39" s="594"/>
      <c r="E39" s="594"/>
      <c r="F39" s="584" t="str">
        <f>IF(LEFT(F11,3)="IP6",TOB!$C$21,IF(LEFT(F11,3)="IP7",TOB!$E$21,IF(LEFT(F11,3)="IP8",TOB!$F$21,"")))</f>
        <v>Up to $500 per year, within 30 days from the admission &amp; post hospitalization</v>
      </c>
      <c r="G39" s="584"/>
      <c r="H39" s="584" t="str">
        <f>IF(LEFT(H11,3)="IP6",TOB!$C$21,IF(LEFT(H11,3)="IP7",TOB!$E$21,IF(LEFT(H11,3)="IP8",TOB!$F$21,"")))</f>
        <v>Up to $500 per year, within 30 days from the admission &amp; post hospitalization</v>
      </c>
      <c r="I39" s="584"/>
    </row>
    <row r="40" spans="1:9">
      <c r="A40" s="595" t="str">
        <f>TOB!A22</f>
        <v>Cancer treatment (in &amp; out patient)</v>
      </c>
      <c r="B40" s="596"/>
      <c r="C40" s="596"/>
      <c r="D40" s="596"/>
      <c r="E40" s="596"/>
      <c r="F40" s="630" t="str">
        <f>IF(LEFT(F11,3)="IP6",TOB!$C$22,IF(LEFT(F11,3)="IP7",TOB!$E$22,IF(LEFT(F11,3)="IP8",TOB!$F$22,"")))</f>
        <v>Paid in full</v>
      </c>
      <c r="G40" s="630"/>
      <c r="H40" s="630" t="str">
        <f>IF(LEFT(H11,3)="IP6",TOB!$C$22,IF(LEFT(H11,3)="IP7",TOB!$E$22,IF(LEFT(H11,3)="IP8",TOB!$F$22,"")))</f>
        <v>Paid in full</v>
      </c>
      <c r="I40" s="630"/>
    </row>
    <row r="41" spans="1:9">
      <c r="A41" s="593" t="str">
        <f>TOB!A23</f>
        <v>International Emergency Medical Assistance</v>
      </c>
      <c r="B41" s="594"/>
      <c r="C41" s="594"/>
      <c r="D41" s="594"/>
      <c r="E41" s="594"/>
      <c r="F41" s="584" t="str">
        <f>IF(LEFT(F11,3)="IP6",TOB!$C$23,IF(LEFT(F11,3)="IP7",TOB!$E$23,IF(LEFT(F11,3)="IP8",TOB!$F$23,"")))</f>
        <v>Paid in full</v>
      </c>
      <c r="G41" s="584"/>
      <c r="H41" s="584" t="str">
        <f>IF(LEFT(H11,3)="IP6",TOB!$C$23,IF(LEFT(H11,3)="IP7",TOB!$E$23,IF(LEFT(H11,3)="IP8",TOB!$F$23,"")))</f>
        <v>Paid in full</v>
      </c>
      <c r="I41" s="584"/>
    </row>
    <row r="42" spans="1:9" ht="36" customHeight="1">
      <c r="A42" s="628" t="str">
        <f>TOB!A24</f>
        <v>Complications of pregnancy and delivery from natural conception (10 months waiting period)</v>
      </c>
      <c r="B42" s="567"/>
      <c r="C42" s="567"/>
      <c r="D42" s="567"/>
      <c r="E42" s="567"/>
      <c r="F42" s="630" t="str">
        <f>IF(LEFT(F11,3)="IP6",TOB!$C$24,IF(LEFT(F11,3)="IP7",TOB!$E$24,IF(LEFT(F11,3)="IP8",TOB!$F$24,"")))</f>
        <v>Paid in full</v>
      </c>
      <c r="G42" s="630"/>
      <c r="H42" s="630" t="str">
        <f>IF(LEFT(H11,3)="IP6",TOB!$C$24,IF(LEFT(H11,3)="IP7",TOB!$E$24,IF(LEFT(H11,3)="IP8",TOB!$F$24,"")))</f>
        <v>Paid in full</v>
      </c>
      <c r="I42" s="630"/>
    </row>
    <row r="43" spans="1:9" hidden="1">
      <c r="A43" s="597" t="s">
        <v>228</v>
      </c>
      <c r="B43" s="598"/>
      <c r="C43" s="598"/>
      <c r="D43" s="598"/>
      <c r="E43" s="598"/>
      <c r="F43" s="583" t="b">
        <f>IF($F$11="IP1",TOB!#REF!,IF($F$11="IP2",TOB!#REF!))</f>
        <v>0</v>
      </c>
      <c r="G43" s="583"/>
      <c r="H43" s="583" t="b">
        <f>IF($H$11="IP1",TOB!#REF!,IF($H$11="IP2",TOB!#REF!))</f>
        <v>0</v>
      </c>
      <c r="I43" s="583"/>
    </row>
    <row r="44" spans="1:9" hidden="1">
      <c r="A44" s="614" t="str">
        <f>TOB!A22</f>
        <v>Cancer treatment (in &amp; out patient)</v>
      </c>
      <c r="B44" s="615"/>
      <c r="C44" s="615"/>
      <c r="D44" s="615"/>
      <c r="E44" s="615"/>
      <c r="F44" s="631" t="b">
        <f>IF($F$11="IP1",TOB!C22,IF($F$11="IP2",TOB!E22))</f>
        <v>0</v>
      </c>
      <c r="G44" s="631"/>
      <c r="H44" s="631" t="b">
        <f>IF($H$11="IP1",TOB!C22,IF($H$11="IP2",TOB!E22))</f>
        <v>0</v>
      </c>
      <c r="I44" s="631"/>
    </row>
    <row r="45" spans="1:9" hidden="1">
      <c r="A45" s="597" t="s">
        <v>229</v>
      </c>
      <c r="B45" s="598"/>
      <c r="C45" s="598"/>
      <c r="D45" s="598"/>
      <c r="E45" s="598"/>
      <c r="F45" s="632" t="b">
        <f>IF($F$11="IP1",TOB!#REF!,IF($F$11="IP2",TOB!#REF!))</f>
        <v>0</v>
      </c>
      <c r="G45" s="632"/>
      <c r="H45" s="632" t="b">
        <f>IF($H$11="IP1",TOB!#REF!,IF($H$11="IP2",TOB!#REF!))</f>
        <v>0</v>
      </c>
      <c r="I45" s="632"/>
    </row>
    <row r="46" spans="1:9" ht="11.25" hidden="1" customHeight="1">
      <c r="A46" s="595" t="e">
        <f>TOB!#REF!</f>
        <v>#REF!</v>
      </c>
      <c r="B46" s="596"/>
      <c r="C46" s="596"/>
      <c r="D46" s="596"/>
      <c r="E46" s="596"/>
      <c r="F46" s="634" t="b">
        <f>IF($F$11="IP1",TOB!#REF!,IF($F$11="IP2",TOB!#REF!))</f>
        <v>0</v>
      </c>
      <c r="G46" s="634"/>
      <c r="H46" s="634" t="b">
        <f>IF($H$11="IP1",TOB!#REF!,IF($H$11="IP2",TOB!#REF!))</f>
        <v>0</v>
      </c>
      <c r="I46" s="634"/>
    </row>
    <row r="47" spans="1:9" ht="11.25" hidden="1" customHeight="1">
      <c r="A47" s="595" t="e">
        <f>TOB!#REF!</f>
        <v>#REF!</v>
      </c>
      <c r="B47" s="596"/>
      <c r="C47" s="596"/>
      <c r="D47" s="596"/>
      <c r="E47" s="596"/>
      <c r="F47" s="634"/>
      <c r="G47" s="634"/>
      <c r="H47" s="634"/>
      <c r="I47" s="634"/>
    </row>
    <row r="48" spans="1:9" hidden="1">
      <c r="A48" s="597" t="s">
        <v>230</v>
      </c>
      <c r="B48" s="598"/>
      <c r="C48" s="598"/>
      <c r="D48" s="598"/>
      <c r="E48" s="598"/>
      <c r="F48" s="632" t="b">
        <f>IF($F$11="IP1",TOB!#REF!,IF($F$11="IP2",TOB!#REF!))</f>
        <v>0</v>
      </c>
      <c r="G48" s="632"/>
      <c r="H48" s="632" t="b">
        <f>IF($H$11="IP1",TOB!#REF!,IF($H$11="IP2",TOB!#REF!))</f>
        <v>0</v>
      </c>
      <c r="I48" s="632"/>
    </row>
    <row r="49" spans="1:9" ht="24" hidden="1" customHeight="1">
      <c r="A49" s="599" t="e">
        <f>TOB!#REF!</f>
        <v>#REF!</v>
      </c>
      <c r="B49" s="600"/>
      <c r="C49" s="600"/>
      <c r="D49" s="600"/>
      <c r="E49" s="600"/>
      <c r="F49" s="633" t="b">
        <f>IF($F$11="IP1",TOB!#REF!,IF($F$11="IP2",TOB!#REF!))</f>
        <v>0</v>
      </c>
      <c r="G49" s="633"/>
      <c r="H49" s="633" t="b">
        <f>IF($H$11="IP1",TOB!#REF!,IF($H$11="IP2",TOB!#REF!))</f>
        <v>0</v>
      </c>
      <c r="I49" s="633"/>
    </row>
    <row r="50" spans="1:9" hidden="1">
      <c r="A50" s="552"/>
      <c r="B50" s="552"/>
      <c r="C50" s="552"/>
      <c r="D50" s="552"/>
      <c r="E50" s="552"/>
      <c r="F50" s="637" t="b">
        <f>IF($F$11="IP1",TOB!C23,IF($F$11="IP2",TOB!E23))</f>
        <v>0</v>
      </c>
      <c r="G50" s="637"/>
      <c r="H50" s="637" t="b">
        <f>IF($H$11="IP1",TOB!C23,IF($H$11="IP2",TOB!E23))</f>
        <v>0</v>
      </c>
      <c r="I50" s="637"/>
    </row>
    <row r="51" spans="1:9" ht="6" hidden="1" customHeight="1">
      <c r="A51" s="552" t="str">
        <f>TOB!A23</f>
        <v>International Emergency Medical Assistance</v>
      </c>
      <c r="B51" s="552"/>
      <c r="C51" s="552"/>
      <c r="D51" s="552"/>
      <c r="E51" s="552"/>
      <c r="F51" s="637" t="b">
        <f>IF($F$11="IP1",TOB!C24,IF($F$11="IP2",TOB!E24))</f>
        <v>0</v>
      </c>
      <c r="G51" s="637"/>
      <c r="H51" s="637" t="b">
        <f>IF($H$11="IP1",TOB!C24,IF($H$11="IP2",TOB!E24))</f>
        <v>0</v>
      </c>
      <c r="I51" s="637"/>
    </row>
    <row r="52" spans="1:9" hidden="1">
      <c r="A52" s="598" t="str">
        <f>TOB!A24</f>
        <v>Complications of pregnancy and delivery from natural conception (10 months waiting period)</v>
      </c>
      <c r="B52" s="598"/>
      <c r="C52" s="598"/>
      <c r="D52" s="598"/>
      <c r="E52" s="598"/>
      <c r="F52" s="635" t="b">
        <f>IF($F$11="IP1",TOB!#REF!,IF($F$11="IP2",TOB!#REF!))</f>
        <v>0</v>
      </c>
      <c r="G52" s="635"/>
      <c r="H52" s="635" t="b">
        <f>IF($H$11="IP1",TOB!#REF!,IF($H$11="IP2",TOB!#REF!))</f>
        <v>0</v>
      </c>
      <c r="I52" s="635"/>
    </row>
    <row r="53" spans="1:9" ht="35.25" hidden="1" customHeight="1">
      <c r="A53" s="617" t="e">
        <f>TOB!#REF!</f>
        <v>#REF!</v>
      </c>
      <c r="B53" s="618"/>
      <c r="C53" s="618"/>
      <c r="D53" s="618"/>
      <c r="E53" s="618"/>
      <c r="F53" s="636" t="b">
        <f>IF($F$11="IP1",TOB!#REF!,IF($F$11="IP2",TOB!#REF!))</f>
        <v>0</v>
      </c>
      <c r="G53" s="636"/>
      <c r="H53" s="636" t="b">
        <f>IF($H$11="IP1",TOB!#REF!,IF($H$11="IP2",TOB!#REF!))</f>
        <v>0</v>
      </c>
      <c r="I53" s="636"/>
    </row>
    <row r="54" spans="1:9" ht="6.75" hidden="1" customHeight="1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21.75" customHeight="1">
      <c r="A55" s="638"/>
      <c r="B55" s="638"/>
      <c r="C55" s="638"/>
      <c r="D55" s="638"/>
      <c r="E55" s="638"/>
      <c r="F55" s="638"/>
      <c r="G55" s="638"/>
      <c r="H55" s="638"/>
      <c r="I55" s="638"/>
    </row>
    <row r="56" spans="1:9" ht="31.35" customHeight="1">
      <c r="A56" s="154"/>
      <c r="B56" s="154"/>
      <c r="C56" s="154"/>
      <c r="D56" s="154"/>
      <c r="E56" s="154"/>
      <c r="F56" s="154"/>
      <c r="G56" s="154"/>
      <c r="H56" s="154"/>
      <c r="I56" s="144" t="s">
        <v>231</v>
      </c>
    </row>
    <row r="57" spans="1:9" ht="15" customHeight="1">
      <c r="A57" s="571" t="str">
        <f>A1</f>
        <v>GLOBAL CARE - HEALTH INSURANCE QUOTATION</v>
      </c>
      <c r="B57" s="571"/>
      <c r="C57" s="571"/>
      <c r="D57" s="571"/>
      <c r="E57" s="571"/>
      <c r="F57" s="571"/>
      <c r="G57" s="571"/>
      <c r="H57" s="571"/>
      <c r="I57" s="571"/>
    </row>
    <row r="58" spans="1:9" ht="15" customHeight="1">
      <c r="A58" s="571" t="str">
        <f>A2</f>
        <v xml:space="preserve">  </v>
      </c>
      <c r="B58" s="571"/>
      <c r="C58" s="571"/>
      <c r="D58" s="571"/>
      <c r="E58" s="571"/>
      <c r="F58" s="571"/>
      <c r="G58" s="571"/>
      <c r="H58" s="571"/>
      <c r="I58" s="571"/>
    </row>
    <row r="59" spans="1:9" ht="15" hidden="1" customHeight="1">
      <c r="A59" s="137"/>
      <c r="B59" s="137"/>
      <c r="C59" s="137"/>
      <c r="D59" s="137"/>
      <c r="E59" s="137"/>
      <c r="F59" s="155"/>
      <c r="G59" s="155"/>
      <c r="H59" s="155"/>
      <c r="I59" s="155"/>
    </row>
    <row r="60" spans="1:9" ht="15" customHeight="1">
      <c r="A60" s="137"/>
      <c r="B60" s="137"/>
      <c r="C60" s="137"/>
      <c r="D60" s="137"/>
      <c r="E60" s="137"/>
      <c r="F60" s="569" t="s">
        <v>28</v>
      </c>
      <c r="G60" s="569"/>
      <c r="H60" s="569" t="s">
        <v>29</v>
      </c>
      <c r="I60" s="569"/>
    </row>
    <row r="61" spans="1:9" ht="15" customHeight="1">
      <c r="A61" s="578" t="s">
        <v>33</v>
      </c>
      <c r="B61" s="578"/>
      <c r="C61" s="578"/>
      <c r="D61" s="578"/>
      <c r="E61" s="578"/>
      <c r="F61" s="549" t="str">
        <f>Dashboard!F18</f>
        <v>Pre</v>
      </c>
      <c r="G61" s="549"/>
      <c r="H61" s="549" t="str">
        <f>Dashboard!G18</f>
        <v>Pre</v>
      </c>
      <c r="I61" s="549"/>
    </row>
    <row r="62" spans="1:9" ht="15" customHeight="1">
      <c r="A62" s="578" t="s">
        <v>35</v>
      </c>
      <c r="B62" s="578"/>
      <c r="C62" s="578"/>
      <c r="D62" s="578"/>
      <c r="E62" s="578"/>
      <c r="F62" s="549" t="str">
        <f>Dashboard!F19</f>
        <v>IP6 OP6</v>
      </c>
      <c r="G62" s="549"/>
      <c r="H62" s="549" t="str">
        <f>Dashboard!G19</f>
        <v>IP6 OP6 DV6</v>
      </c>
      <c r="I62" s="549"/>
    </row>
    <row r="63" spans="1:9" ht="15" customHeight="1">
      <c r="A63" s="578" t="s">
        <v>225</v>
      </c>
      <c r="B63" s="578"/>
      <c r="C63" s="578"/>
      <c r="D63" s="578"/>
      <c r="E63" s="578"/>
      <c r="F63" s="549" t="str">
        <f>Dashboard!F20</f>
        <v>Zone C</v>
      </c>
      <c r="G63" s="549"/>
      <c r="H63" s="549" t="str">
        <f>Dashboard!G20</f>
        <v>Zone C</v>
      </c>
      <c r="I63" s="549"/>
    </row>
    <row r="64" spans="1:9" ht="15" customHeight="1">
      <c r="A64" s="578" t="s">
        <v>46</v>
      </c>
      <c r="B64" s="578"/>
      <c r="C64" s="578"/>
      <c r="D64" s="578"/>
      <c r="E64" s="578"/>
      <c r="F64" s="560" t="str">
        <f>Dashboard!F21</f>
        <v>NIL</v>
      </c>
      <c r="G64" s="560"/>
      <c r="H64" s="560" t="str">
        <f>Dashboard!G21</f>
        <v>NIL</v>
      </c>
      <c r="I64" s="560"/>
    </row>
    <row r="65" spans="1:9" ht="15" customHeight="1">
      <c r="A65" s="619" t="s">
        <v>232</v>
      </c>
      <c r="B65" s="587"/>
      <c r="C65" s="587"/>
      <c r="D65" s="587"/>
      <c r="E65" s="587"/>
      <c r="F65" s="583" t="b">
        <f>IF($F$11="IP1",TOB!C26,IF($F$11="IP2",TOB!E26))</f>
        <v>0</v>
      </c>
      <c r="G65" s="583"/>
      <c r="H65" s="583" t="b">
        <f>IF($H$11="IP1",TOB!C26,IF($H$11="IP2",TOB!E26))</f>
        <v>0</v>
      </c>
      <c r="I65" s="583"/>
    </row>
    <row r="66" spans="1:9">
      <c r="A66" s="568" t="s">
        <v>233</v>
      </c>
      <c r="B66" s="568"/>
      <c r="C66" s="568"/>
      <c r="D66" s="568"/>
      <c r="E66" s="568"/>
      <c r="F66" s="591">
        <f>IF(F12="OP6",TOB!$C$26,IF(F12="OP7",TOB!$E$26,IF(F12="OP8",TOB!$F$26,"")))</f>
        <v>2000</v>
      </c>
      <c r="G66" s="591"/>
      <c r="H66" s="591">
        <f>IF(H12="OP6",TOB!$C$26,IF(H12="OP7",TOB!$E$26,IF(H12="OP8",TOB!$F$26,"")))</f>
        <v>2000</v>
      </c>
      <c r="I66" s="591"/>
    </row>
    <row r="67" spans="1:9">
      <c r="A67" s="594" t="str">
        <f>TOB!A27</f>
        <v>General Practitioner fees</v>
      </c>
      <c r="B67" s="594"/>
      <c r="C67" s="594"/>
      <c r="D67" s="594"/>
      <c r="E67" s="594"/>
      <c r="F67" s="584" t="str">
        <f>IF(F12="OP6",TOB!$C$27,IF(F12="OP7",TOB!$E$27,IF(F12="OP8",TOB!$F$27,"")))</f>
        <v>$200 per visit</v>
      </c>
      <c r="G67" s="584"/>
      <c r="H67" s="584" t="str">
        <f>IF(H12="OP6",TOB!$C$27,IF(H12="OP7",TOB!$E$27,IF(H12="OP8",TOB!$F$27,"")))</f>
        <v>$200 per visit</v>
      </c>
      <c r="I67" s="584"/>
    </row>
    <row r="68" spans="1:9">
      <c r="A68" s="596" t="str">
        <f>TOB!A28</f>
        <v>Specialist fees</v>
      </c>
      <c r="B68" s="596"/>
      <c r="C68" s="596"/>
      <c r="D68" s="596"/>
      <c r="E68" s="596"/>
      <c r="F68" s="585" t="str">
        <f>IF(F12="OP6",TOB!$C$28,IF(F12="OP7",TOB!$E$28,IF(F12="OP8",TOB!$F$28,"")))</f>
        <v>$200 per visit</v>
      </c>
      <c r="G68" s="585"/>
      <c r="H68" s="585" t="str">
        <f>IF(H12="OP6",TOB!$C$28,IF(H12="OP7",TOB!$E$28,IF(H12="OP8",TOB!$F$28,"")))</f>
        <v>$200 per visit</v>
      </c>
      <c r="I68" s="585"/>
    </row>
    <row r="69" spans="1:9">
      <c r="A69" s="594" t="str">
        <f>TOB!A29</f>
        <v>Prescribed Medicine</v>
      </c>
      <c r="B69" s="594"/>
      <c r="C69" s="594"/>
      <c r="D69" s="594"/>
      <c r="E69" s="594"/>
      <c r="F69" s="584" t="str">
        <f>IF(F12="OP6",TOB!$C$29,IF(F12="OP7",TOB!$E$29,IF(F12="OP8",TOB!$F$29,"")))</f>
        <v>$200 per visit</v>
      </c>
      <c r="G69" s="584"/>
      <c r="H69" s="584" t="str">
        <f>IF(H12="OP6",TOB!$C$29,IF(H12="OP7",TOB!$E$29,IF(H12="OP8",TOB!$F$29,"")))</f>
        <v>$200 per visit</v>
      </c>
      <c r="I69" s="584"/>
    </row>
    <row r="70" spans="1:9">
      <c r="A70" s="596" t="str">
        <f>TOB!A30</f>
        <v>Minor Surgery</v>
      </c>
      <c r="B70" s="596"/>
      <c r="C70" s="596"/>
      <c r="D70" s="596"/>
      <c r="E70" s="596"/>
      <c r="F70" s="585" t="str">
        <f>IF(F12="OP6",TOB!$C$30,IF(F12="OP7",TOB!$E$30,IF(F12="OP8",TOB!$F$30,"")))</f>
        <v>$200 per visit</v>
      </c>
      <c r="G70" s="585"/>
      <c r="H70" s="585" t="str">
        <f>IF(H12="OP6",TOB!$C$30,IF(H12="OP7",TOB!$E$30,IF(H12="OP8",TOB!$F$30,"")))</f>
        <v>$200 per visit</v>
      </c>
      <c r="I70" s="585"/>
    </row>
    <row r="71" spans="1:9">
      <c r="A71" s="594" t="str">
        <f>TOB!A31</f>
        <v>Lab tests, Xrays, Diagnostic &amp; Pathology tests</v>
      </c>
      <c r="B71" s="594"/>
      <c r="C71" s="594"/>
      <c r="D71" s="594"/>
      <c r="E71" s="594"/>
      <c r="F71" s="584" t="str">
        <f>IF(F12="OP6",TOB!$C$31,IF(F12="OP7",TOB!$E$31,IF(F12="OP8",TOB!$F$31,"")))</f>
        <v>$200 per visit</v>
      </c>
      <c r="G71" s="584"/>
      <c r="H71" s="584" t="str">
        <f>IF(H12="OP6",TOB!$C$31,IF(H12="OP7",TOB!$E$31,IF(H12="OP8",TOB!$F$31,"")))</f>
        <v>$200 per visit</v>
      </c>
      <c r="I71" s="584"/>
    </row>
    <row r="72" spans="1:9" ht="15" customHeight="1">
      <c r="A72" s="596" t="str">
        <f>TOB!A32</f>
        <v>Vaccinations</v>
      </c>
      <c r="B72" s="596"/>
      <c r="C72" s="596"/>
      <c r="D72" s="596"/>
      <c r="E72" s="596"/>
      <c r="F72" s="585" t="str">
        <f>IF(F12="OP6",TOB!$C$32,IF(F12="OP7",TOB!$E$32,IF(F12="OP8",TOB!$F$32,"")))</f>
        <v>Up to $30 per year</v>
      </c>
      <c r="G72" s="585"/>
      <c r="H72" s="585" t="str">
        <f>IF(H12="OP6",TOB!$C$32,IF(H12="OP7",TOB!$E$32,IF(H12="OP8",TOB!$F$32,"")))</f>
        <v>Up to $30 per year</v>
      </c>
      <c r="I72" s="585"/>
    </row>
    <row r="73" spans="1:9" ht="22.5" customHeight="1">
      <c r="A73" s="566" t="str">
        <f>TOB!A33</f>
        <v>Chiropractic, osteopathy, homeopathy, acupuncture treatment, traditional Chinese medicine</v>
      </c>
      <c r="B73" s="566"/>
      <c r="C73" s="566"/>
      <c r="D73" s="566"/>
      <c r="E73" s="566"/>
      <c r="F73" s="584" t="str">
        <f>IF(F12="OP6",TOB!$C$33,IF(F12="OP7",TOB!$E$33,IF(F12="OP8",TOB!$F$33,"")))</f>
        <v>Up to $100 per year</v>
      </c>
      <c r="G73" s="584"/>
      <c r="H73" s="584" t="str">
        <f>IF(H12="OP6",TOB!$C$33,IF(H12="OP7",TOB!$E$33,IF(H12="OP8",TOB!$F$33,"")))</f>
        <v>Up to $100 per year</v>
      </c>
      <c r="I73" s="584"/>
    </row>
    <row r="74" spans="1:9" ht="21.75" customHeight="1">
      <c r="A74" s="596" t="str">
        <f>TOB!A34</f>
        <v>Prescribed physiotherapy</v>
      </c>
      <c r="B74" s="596"/>
      <c r="C74" s="596"/>
      <c r="D74" s="596"/>
      <c r="E74" s="596"/>
      <c r="F74" s="585" t="str">
        <f>IF(F12="OP6",TOB!$C$34,IF(F12="OP7",TOB!$E$34,IF(F12="OP8",TOB!$F$34,"")))</f>
        <v>Up to $100 per year</v>
      </c>
      <c r="G74" s="585"/>
      <c r="H74" s="585" t="str">
        <f>IF(H12="OP6",TOB!$C$34,IF(H12="OP7",TOB!$E$34,IF(H12="OP8",TOB!$F$34,"")))</f>
        <v>Up to $100 per year</v>
      </c>
      <c r="I74" s="585"/>
    </row>
    <row r="75" spans="1:9" ht="15" customHeight="1">
      <c r="A75" s="594" t="str">
        <f>TOB!A35</f>
        <v>Prescribed medical aids (hearing aids &amp; orthopaedic appliances)</v>
      </c>
      <c r="B75" s="594"/>
      <c r="C75" s="594"/>
      <c r="D75" s="594"/>
      <c r="E75" s="594"/>
      <c r="F75" s="584" t="str">
        <f>IF(F12="OP6",TOB!$C$35,IF(F12="OP7",TOB!$E$35,IF(F12="OP8",TOB!$F$35,"")))</f>
        <v>Not covered</v>
      </c>
      <c r="G75" s="584"/>
      <c r="H75" s="584" t="str">
        <f>IF(H12="OP6",TOB!$C$35,IF(H12="OP7",TOB!$E$35,IF(H12="OP8",TOB!$F$35,"")))</f>
        <v>Not covered</v>
      </c>
      <c r="I75" s="584"/>
    </row>
    <row r="76" spans="1:9" ht="36" customHeight="1">
      <c r="A76" s="567" t="str">
        <f>TOB!A36</f>
        <v xml:space="preserve">Routine health check up including screening for early detection 
(Full health screen, Mammogram, Papanicolaou (PAP) test, Prostate Cancer Screen) </v>
      </c>
      <c r="B76" s="567"/>
      <c r="C76" s="567"/>
      <c r="D76" s="567"/>
      <c r="E76" s="567"/>
      <c r="F76" s="585" t="str">
        <f>IF(F12="OP6",TOB!$C$36,IF(F12="OP7",TOB!$E$36,IF(F12="OP8",TOB!$F$36,"")))</f>
        <v>Not covered</v>
      </c>
      <c r="G76" s="585"/>
      <c r="H76" s="585" t="str">
        <f>IF(H12="OP6",TOB!$C$36,IF(H12="OP7",TOB!$E$36,IF(H12="OP8",TOB!$F$36,"")))</f>
        <v>Not covered</v>
      </c>
      <c r="I76" s="585"/>
    </row>
    <row r="77" spans="1:9" ht="15" customHeight="1">
      <c r="A77" s="594" t="str">
        <f>TOB!A37</f>
        <v>Out-patient psychiatric treatment</v>
      </c>
      <c r="B77" s="594"/>
      <c r="C77" s="594"/>
      <c r="D77" s="594"/>
      <c r="E77" s="594"/>
      <c r="F77" s="584" t="str">
        <f>IF(F12="OP6",TOB!$C$37,IF(F12="OP7",TOB!$E$37,IF(F12="OP8",TOB!$F$37,"")))</f>
        <v>Up to $200 per year</v>
      </c>
      <c r="G77" s="584"/>
      <c r="H77" s="584" t="str">
        <f>IF(H12="OP6",TOB!$C$37,IF(H12="OP7",TOB!$E$37,IF(H12="OP8",TOB!$F$37,"")))</f>
        <v>Up to $200 per year</v>
      </c>
      <c r="I77" s="584"/>
    </row>
    <row r="78" spans="1:9" ht="15.6" customHeight="1">
      <c r="A78" s="147"/>
      <c r="B78" s="147"/>
      <c r="C78" s="147"/>
      <c r="D78" s="147"/>
      <c r="E78" s="147"/>
      <c r="F78" s="150"/>
      <c r="G78" s="150"/>
      <c r="H78" s="150"/>
      <c r="I78" s="150"/>
    </row>
    <row r="79" spans="1:9">
      <c r="A79" s="587" t="str">
        <f>TOB!A39</f>
        <v>Dental / Maternity / Vision</v>
      </c>
      <c r="B79" s="587"/>
      <c r="C79" s="587"/>
      <c r="D79" s="587"/>
      <c r="E79" s="587"/>
      <c r="F79" s="590" t="b">
        <f>IF($F$11="IP1",TOB!C40,IF($F$11="IP2",TOB!E40))</f>
        <v>0</v>
      </c>
      <c r="G79" s="590"/>
      <c r="H79" s="590" t="b">
        <f>IF($H$11="IP1",TOB!C40,IF($H$11="IP2",TOB!E40))</f>
        <v>0</v>
      </c>
      <c r="I79" s="590"/>
    </row>
    <row r="80" spans="1:9">
      <c r="A80" s="568" t="str">
        <f>TOB!A40</f>
        <v>Dental &amp; Vision benefits</v>
      </c>
      <c r="B80" s="568"/>
      <c r="C80" s="568"/>
      <c r="D80" s="568"/>
      <c r="E80" s="568"/>
      <c r="F80" s="589"/>
      <c r="G80" s="589"/>
      <c r="H80" s="589"/>
      <c r="I80" s="589"/>
    </row>
    <row r="81" spans="1:9" ht="15" customHeight="1">
      <c r="A81" s="596" t="str">
        <f>TOB!A41</f>
        <v>Routine dental treatment (check up, basic treatments)</v>
      </c>
      <c r="B81" s="596"/>
      <c r="C81" s="596"/>
      <c r="D81" s="596"/>
      <c r="E81" s="596"/>
      <c r="F81" s="570" t="str">
        <f>IF(F13=0,"-",IF(F13="DV6",TOB!$C$41,IF(F13="DV7",TOB!$E$41,IF(F13="DV8",TOB!$F$41,IF(F13="DMV6",TOB!$C$41,IF(F13="DMV7",TOB!$E$41,IF(F13="DMV8",TOB!$F$41,"")))))))</f>
        <v>-</v>
      </c>
      <c r="G81" s="570"/>
      <c r="H81" s="570" t="str">
        <f>IF(H13=0,"-",IF(H13="DV6",TOB!$C$41,IF(H13="DV7",TOB!$E$41,IF(H13="DV8",TOB!$F$41,IF(H13="DMV6",TOB!$C$41,IF(H13="DMV7",TOB!$E$41,IF(H13="DMV8",TOB!$F$41,"")))))))</f>
        <v xml:space="preserve">Up to $200 per year </v>
      </c>
      <c r="I81" s="570"/>
    </row>
    <row r="82" spans="1:9" ht="24.6" customHeight="1">
      <c r="A82" s="567" t="str">
        <f>TOB!A42</f>
        <v>Major restorative dental treatment including orthodontic, prostheses bridges, implants (9 months waiting period)</v>
      </c>
      <c r="B82" s="567"/>
      <c r="C82" s="567"/>
      <c r="D82" s="567"/>
      <c r="E82" s="567"/>
      <c r="F82" s="570"/>
      <c r="G82" s="570"/>
      <c r="H82" s="570"/>
      <c r="I82" s="570"/>
    </row>
    <row r="83" spans="1:9" ht="24" customHeight="1">
      <c r="A83" s="596" t="str">
        <f>TOB!A43</f>
        <v>Orthodontic for children less than 18 (24 months waiting period)</v>
      </c>
      <c r="B83" s="596"/>
      <c r="C83" s="596"/>
      <c r="D83" s="596"/>
      <c r="E83" s="596"/>
      <c r="F83" s="570"/>
      <c r="G83" s="570"/>
      <c r="H83" s="570"/>
      <c r="I83" s="570"/>
    </row>
    <row r="84" spans="1:9" ht="34.35" customHeight="1">
      <c r="A84" s="566" t="str">
        <f>TOB!A44</f>
        <v>Vision Care including glasses, frames, contact lenses, laser treatment (9 months waiting period)</v>
      </c>
      <c r="B84" s="566"/>
      <c r="C84" s="566"/>
      <c r="D84" s="566"/>
      <c r="E84" s="566"/>
      <c r="F84" s="584" t="str">
        <f>IF(F13=0,"-",IF(F13="DV6",TOB!$C$44,IF(F13="DV7",TOB!$E$44,IF(F13="DV8",TOB!$F$44,IF(F13="DMV6",TOB!$C$44,IF(F13="DMV7",TOB!$E$44,IF(F13="DMV8",TOB!$F$44,"")))))))</f>
        <v>-</v>
      </c>
      <c r="G84" s="584"/>
      <c r="H84" s="584" t="str">
        <f>IF(H13=0,"-",IF(H13="DV6",TOB!$C$44,IF(H13="DV7",TOB!$E$44,IF(H13="DV8",TOB!$F$44,IF(H13="DMV6",TOB!$C$44,IF(H13="DMV7",TOB!$E$44,IF(H13="DMV8",TOB!$F$44,"")))))))</f>
        <v>Up to $100 per year</v>
      </c>
      <c r="I84" s="584"/>
    </row>
    <row r="85" spans="1:9" ht="15" customHeight="1">
      <c r="A85" s="568" t="str">
        <f>TOB!A45</f>
        <v>Maternity benefits</v>
      </c>
      <c r="B85" s="568"/>
      <c r="C85" s="568"/>
      <c r="D85" s="568"/>
      <c r="E85" s="568"/>
      <c r="F85" s="589"/>
      <c r="G85" s="589"/>
      <c r="H85" s="589"/>
      <c r="I85" s="589"/>
    </row>
    <row r="86" spans="1:9" ht="15" customHeight="1">
      <c r="A86" s="552" t="str">
        <f>TOB!A46</f>
        <v>Normal pregnancy and delivery costs (10 months waiting period)</v>
      </c>
      <c r="B86" s="552"/>
      <c r="C86" s="552"/>
      <c r="D86" s="552"/>
      <c r="E86" s="552"/>
      <c r="F86" s="561" t="str">
        <f>IF(F13=0,"-",IF(F13="DV6","-",IF(F13="DV7","-",IF(F13="DV8","-",IF(F13="DMV6",TOB!$C$46,IF(F13="DMV7",TOB!$E$46,IF(F13="DMV8",TOB!$F$46,"")))))))</f>
        <v>-</v>
      </c>
      <c r="G86" s="561"/>
      <c r="H86" s="561" t="str">
        <f>IF(H13=0,"-",IF(H13="DV6","-",IF(H13="DV7","-",IF(H13="DV8","-",IF(H13="DMV6",TOB!$C$46,IF(H13="DMV7",TOB!$E$46,IF(H13="DMV8",TOB!$F$46,"")))))))</f>
        <v>-</v>
      </c>
      <c r="I86" s="561"/>
    </row>
    <row r="87" spans="1:9">
      <c r="A87" s="552" t="str">
        <f>TOB!A47</f>
        <v>New born care within 25 days after birth (10 months waiting period)</v>
      </c>
      <c r="B87" s="552"/>
      <c r="C87" s="552"/>
      <c r="D87" s="552"/>
      <c r="E87" s="552"/>
      <c r="F87" s="561"/>
      <c r="G87" s="561"/>
      <c r="H87" s="561"/>
      <c r="I87" s="561"/>
    </row>
    <row r="88" spans="1:9" ht="14.45" customHeight="1">
      <c r="A88" s="566"/>
      <c r="B88" s="566"/>
      <c r="C88" s="566"/>
      <c r="D88" s="566"/>
      <c r="E88" s="566"/>
      <c r="F88" s="584"/>
      <c r="G88" s="584"/>
      <c r="H88" s="584"/>
      <c r="I88" s="584"/>
    </row>
    <row r="89" spans="1:9" hidden="1">
      <c r="A89" s="568" t="e">
        <f>TOB!#REF!</f>
        <v>#REF!</v>
      </c>
      <c r="B89" s="568"/>
      <c r="C89" s="568"/>
      <c r="D89" s="568"/>
      <c r="E89" s="568"/>
      <c r="F89" s="589"/>
      <c r="G89" s="589"/>
      <c r="H89" s="589"/>
      <c r="I89" s="589"/>
    </row>
    <row r="90" spans="1:9" ht="9" hidden="1" customHeight="1">
      <c r="A90" s="567" t="str">
        <f>TOB!A44</f>
        <v>Vision Care including glasses, frames, contact lenses, laser treatment (9 months waiting period)</v>
      </c>
      <c r="B90" s="567"/>
      <c r="C90" s="567"/>
      <c r="D90" s="567"/>
      <c r="E90" s="567"/>
      <c r="F90" s="570" t="str">
        <f>IF($F$13=0,TOB!C44,IF($F$13="DMV1",TOB!E44,IF($F$13="DMV2",TOB!F44,IF($F$13="DMV3",TOB!G50,IF($F$13="DMV4",TOB!H50)))))</f>
        <v>Up to $100 per year</v>
      </c>
      <c r="G90" s="570"/>
      <c r="H90" s="570" t="b">
        <f>IF($H$13=0,TOB!C44,IF($H$13="DMV1",TOB!E44,IF($H$13="DMV2",TOB!F44,IF($H$13="DMV3",TOB!G50,IF($H$13="DMV4",TOB!H50)))))</f>
        <v>0</v>
      </c>
      <c r="I90" s="570"/>
    </row>
    <row r="91" spans="1:9" ht="6.95" hidden="1" customHeight="1">
      <c r="A91" s="567"/>
      <c r="B91" s="567"/>
      <c r="C91" s="567"/>
      <c r="D91" s="567"/>
      <c r="E91" s="567"/>
      <c r="F91" s="570"/>
      <c r="G91" s="570"/>
      <c r="H91" s="570"/>
      <c r="I91" s="570"/>
    </row>
    <row r="92" spans="1:9" ht="8.4499999999999993" hidden="1" customHeight="1">
      <c r="A92" s="552"/>
      <c r="B92" s="552"/>
      <c r="C92" s="552"/>
      <c r="D92" s="552"/>
      <c r="E92" s="552"/>
      <c r="F92" s="561"/>
      <c r="G92" s="561"/>
      <c r="H92" s="561"/>
      <c r="I92" s="561"/>
    </row>
    <row r="93" spans="1:9" ht="8.4499999999999993" hidden="1" customHeight="1">
      <c r="A93" s="552"/>
      <c r="B93" s="552"/>
      <c r="C93" s="552"/>
      <c r="D93" s="552"/>
      <c r="E93" s="552"/>
      <c r="F93" s="561"/>
      <c r="G93" s="561"/>
      <c r="H93" s="561"/>
      <c r="I93" s="561"/>
    </row>
    <row r="94" spans="1:9" ht="15" customHeight="1">
      <c r="A94" s="587" t="s">
        <v>234</v>
      </c>
      <c r="B94" s="587"/>
      <c r="C94" s="587"/>
      <c r="D94" s="587"/>
      <c r="E94" s="587"/>
      <c r="F94" s="587"/>
      <c r="G94" s="587"/>
      <c r="H94" s="587"/>
      <c r="I94" s="587"/>
    </row>
    <row r="95" spans="1:9">
      <c r="A95" s="627" t="s">
        <v>235</v>
      </c>
      <c r="B95" s="627"/>
      <c r="C95" s="627"/>
      <c r="D95" s="627"/>
      <c r="E95" s="627"/>
      <c r="F95" s="627"/>
      <c r="G95" s="627"/>
      <c r="H95" s="627"/>
      <c r="I95" s="627"/>
    </row>
    <row r="96" spans="1:9" ht="26.1" customHeight="1">
      <c r="A96" s="567" t="s">
        <v>236</v>
      </c>
      <c r="B96" s="567"/>
      <c r="C96" s="567"/>
      <c r="D96" s="567"/>
      <c r="E96" s="567"/>
      <c r="F96" s="567"/>
      <c r="G96" s="567"/>
      <c r="H96" s="585" t="s">
        <v>237</v>
      </c>
      <c r="I96" s="585"/>
    </row>
    <row r="97" spans="1:9">
      <c r="A97" s="615" t="s">
        <v>238</v>
      </c>
      <c r="B97" s="615"/>
      <c r="C97" s="615"/>
      <c r="D97" s="615"/>
      <c r="E97" s="615"/>
      <c r="F97" s="615"/>
      <c r="G97" s="615"/>
      <c r="H97" s="557" t="s">
        <v>237</v>
      </c>
      <c r="I97" s="557"/>
    </row>
    <row r="98" spans="1:9" ht="25.5" customHeight="1">
      <c r="A98" s="567" t="s">
        <v>239</v>
      </c>
      <c r="B98" s="567"/>
      <c r="C98" s="567"/>
      <c r="D98" s="567"/>
      <c r="E98" s="567"/>
      <c r="F98" s="567"/>
      <c r="G98" s="567"/>
      <c r="H98" s="585" t="s">
        <v>237</v>
      </c>
      <c r="I98" s="585"/>
    </row>
    <row r="99" spans="1:9">
      <c r="A99" s="568" t="s">
        <v>240</v>
      </c>
      <c r="B99" s="568"/>
      <c r="C99" s="568"/>
      <c r="D99" s="568"/>
      <c r="E99" s="568"/>
      <c r="F99" s="568"/>
      <c r="G99" s="568"/>
      <c r="H99" s="568"/>
      <c r="I99" s="568"/>
    </row>
    <row r="100" spans="1:9" ht="15" customHeight="1">
      <c r="A100" s="567" t="s">
        <v>241</v>
      </c>
      <c r="B100" s="567"/>
      <c r="C100" s="567"/>
      <c r="D100" s="567"/>
      <c r="E100" s="567"/>
      <c r="F100" s="567"/>
      <c r="G100" s="567"/>
      <c r="H100" s="585" t="s">
        <v>237</v>
      </c>
      <c r="I100" s="585"/>
    </row>
    <row r="101" spans="1:9" ht="9.6" customHeight="1">
      <c r="F101" s="125"/>
      <c r="G101" s="125"/>
      <c r="H101" s="125"/>
      <c r="I101" s="125"/>
    </row>
    <row r="102" spans="1:9" ht="9.6" customHeight="1">
      <c r="A102" s="568" t="s">
        <v>242</v>
      </c>
      <c r="B102" s="568"/>
      <c r="C102" s="568"/>
      <c r="D102" s="568"/>
      <c r="E102" s="568"/>
      <c r="F102" s="568"/>
      <c r="G102" s="568"/>
      <c r="H102" s="568"/>
      <c r="I102" s="568"/>
    </row>
    <row r="103" spans="1:9">
      <c r="A103" s="567" t="s">
        <v>243</v>
      </c>
      <c r="B103" s="567"/>
      <c r="C103" s="567"/>
      <c r="D103" s="567"/>
      <c r="E103" s="567"/>
      <c r="F103" s="567"/>
      <c r="G103" s="567"/>
      <c r="H103" s="567"/>
      <c r="I103" s="567"/>
    </row>
    <row r="104" spans="1:9">
      <c r="A104" s="567" t="s">
        <v>244</v>
      </c>
      <c r="B104" s="567"/>
      <c r="C104" s="567"/>
      <c r="D104" s="567"/>
      <c r="E104" s="567"/>
      <c r="F104" s="567"/>
      <c r="G104" s="567"/>
      <c r="H104" s="567"/>
      <c r="I104" s="567"/>
    </row>
    <row r="105" spans="1:9">
      <c r="A105" s="567" t="s">
        <v>229</v>
      </c>
      <c r="B105" s="567"/>
      <c r="C105" s="567"/>
      <c r="D105" s="567"/>
      <c r="E105" s="567"/>
      <c r="F105" s="567"/>
      <c r="G105" s="567"/>
      <c r="H105" s="567"/>
      <c r="I105" s="567"/>
    </row>
    <row r="106" spans="1:9">
      <c r="A106" s="567" t="s">
        <v>245</v>
      </c>
      <c r="B106" s="567"/>
      <c r="C106" s="567"/>
      <c r="D106" s="567"/>
      <c r="E106" s="567"/>
      <c r="F106" s="567"/>
      <c r="G106" s="567"/>
      <c r="H106" s="567"/>
      <c r="I106" s="567"/>
    </row>
    <row r="107" spans="1:9">
      <c r="A107" s="567" t="s">
        <v>246</v>
      </c>
      <c r="B107" s="567"/>
      <c r="C107" s="567"/>
      <c r="D107" s="567"/>
      <c r="E107" s="567"/>
      <c r="F107" s="567"/>
      <c r="G107" s="567"/>
      <c r="H107" s="567"/>
      <c r="I107" s="567"/>
    </row>
    <row r="108" spans="1:9">
      <c r="A108" s="629" t="s">
        <v>247</v>
      </c>
      <c r="B108" s="629"/>
      <c r="C108" s="629"/>
      <c r="D108" s="629"/>
      <c r="E108" s="629"/>
      <c r="F108" s="629"/>
      <c r="G108" s="629"/>
      <c r="H108" s="629"/>
      <c r="I108" s="629"/>
    </row>
    <row r="109" spans="1:9">
      <c r="A109" s="639" t="s">
        <v>248</v>
      </c>
      <c r="B109" s="639"/>
      <c r="C109" s="639"/>
      <c r="D109" s="639"/>
      <c r="E109" s="639"/>
      <c r="F109" s="639"/>
      <c r="G109" s="639"/>
      <c r="H109" s="639"/>
      <c r="I109" s="639"/>
    </row>
    <row r="110" spans="1:9">
      <c r="A110" s="571" t="str">
        <f>A1</f>
        <v>GLOBAL CARE - HEALTH INSURANCE QUOTATION</v>
      </c>
      <c r="B110" s="571"/>
      <c r="C110" s="571"/>
      <c r="D110" s="571"/>
      <c r="E110" s="571"/>
      <c r="F110" s="571"/>
      <c r="G110" s="571"/>
      <c r="H110" s="571"/>
      <c r="I110" s="571"/>
    </row>
    <row r="111" spans="1:9">
      <c r="A111" s="571" t="str">
        <f>A2</f>
        <v xml:space="preserve">  </v>
      </c>
      <c r="B111" s="571"/>
      <c r="C111" s="571"/>
      <c r="D111" s="571"/>
      <c r="E111" s="571"/>
      <c r="F111" s="571"/>
      <c r="G111" s="571"/>
      <c r="H111" s="571"/>
      <c r="I111" s="571"/>
    </row>
    <row r="112" spans="1:9" ht="14.25" hidden="1" customHeight="1"/>
    <row r="113" spans="1:9" ht="8.1" customHeight="1">
      <c r="A113" s="552"/>
      <c r="B113" s="552"/>
      <c r="C113" s="161"/>
      <c r="D113" s="67"/>
      <c r="E113" s="67"/>
      <c r="F113" s="67"/>
      <c r="G113" s="67"/>
      <c r="H113" s="67"/>
      <c r="I113" s="139"/>
    </row>
    <row r="114" spans="1:9" ht="5.85" hidden="1" customHeight="1">
      <c r="A114" s="136"/>
      <c r="B114" s="136"/>
      <c r="C114" s="136"/>
      <c r="D114" s="136"/>
      <c r="E114" s="136"/>
      <c r="F114" s="136"/>
      <c r="G114" s="136"/>
      <c r="H114" s="136"/>
      <c r="I114" s="136"/>
    </row>
    <row r="115" spans="1:9" hidden="1">
      <c r="A115" s="588" t="s">
        <v>249</v>
      </c>
      <c r="B115" s="588"/>
      <c r="C115" s="588"/>
      <c r="D115" s="588"/>
      <c r="E115" s="588"/>
      <c r="F115" s="588"/>
      <c r="G115" s="588"/>
      <c r="H115" s="588"/>
      <c r="I115" s="588"/>
    </row>
    <row r="116" spans="1:9" ht="14.45" hidden="1" customHeight="1">
      <c r="A116" s="623" t="s">
        <v>250</v>
      </c>
      <c r="B116" s="623"/>
      <c r="C116" s="623"/>
      <c r="D116" s="623"/>
      <c r="E116" s="623"/>
      <c r="F116" s="623"/>
      <c r="G116" s="623"/>
      <c r="H116" s="623"/>
      <c r="I116" s="623"/>
    </row>
    <row r="117" spans="1:9" ht="14.45" hidden="1" customHeight="1">
      <c r="A117" s="567" t="s">
        <v>251</v>
      </c>
      <c r="B117" s="567"/>
      <c r="C117" s="567"/>
      <c r="D117" s="567"/>
      <c r="E117" s="567"/>
      <c r="F117" s="567"/>
      <c r="G117" s="567"/>
      <c r="H117" s="585" t="s">
        <v>237</v>
      </c>
      <c r="I117" s="585"/>
    </row>
    <row r="118" spans="1:9" ht="14.45" hidden="1" customHeight="1">
      <c r="A118" s="579" t="s">
        <v>252</v>
      </c>
      <c r="B118" s="579"/>
      <c r="C118" s="579"/>
      <c r="D118" s="579"/>
      <c r="E118" s="579"/>
      <c r="F118" s="579"/>
      <c r="G118" s="579"/>
      <c r="H118" s="620" t="s">
        <v>237</v>
      </c>
      <c r="I118" s="620"/>
    </row>
    <row r="119" spans="1:9" ht="14.45" hidden="1" customHeight="1">
      <c r="A119" s="567" t="s">
        <v>253</v>
      </c>
      <c r="B119" s="567"/>
      <c r="C119" s="567"/>
      <c r="D119" s="567"/>
      <c r="E119" s="567"/>
      <c r="F119" s="567"/>
      <c r="G119" s="567"/>
      <c r="H119" s="585" t="s">
        <v>237</v>
      </c>
      <c r="I119" s="585"/>
    </row>
    <row r="120" spans="1:9" ht="14.45" hidden="1" customHeight="1">
      <c r="A120" s="579" t="s">
        <v>254</v>
      </c>
      <c r="B120" s="579"/>
      <c r="C120" s="579"/>
      <c r="D120" s="579"/>
      <c r="E120" s="579"/>
      <c r="F120" s="579"/>
      <c r="G120" s="579"/>
      <c r="H120" s="620" t="s">
        <v>237</v>
      </c>
      <c r="I120" s="620"/>
    </row>
    <row r="121" spans="1:9" ht="28.35" hidden="1" customHeight="1">
      <c r="A121" s="567" t="s">
        <v>255</v>
      </c>
      <c r="B121" s="567"/>
      <c r="C121" s="567"/>
      <c r="D121" s="567"/>
      <c r="E121" s="567"/>
      <c r="F121" s="567"/>
      <c r="G121" s="567"/>
      <c r="H121" s="585" t="s">
        <v>256</v>
      </c>
      <c r="I121" s="585"/>
    </row>
    <row r="122" spans="1:9" ht="14.45" hidden="1" customHeight="1">
      <c r="A122" s="579" t="s">
        <v>257</v>
      </c>
      <c r="B122" s="579"/>
      <c r="C122" s="579"/>
      <c r="D122" s="579"/>
      <c r="E122" s="579"/>
      <c r="F122" s="579"/>
      <c r="G122" s="579"/>
      <c r="H122" s="620" t="s">
        <v>237</v>
      </c>
      <c r="I122" s="620"/>
    </row>
    <row r="123" spans="1:9" ht="14.45" hidden="1" customHeight="1">
      <c r="A123" s="623" t="s">
        <v>258</v>
      </c>
      <c r="B123" s="623"/>
      <c r="C123" s="623"/>
      <c r="D123" s="623"/>
      <c r="E123" s="623"/>
      <c r="F123" s="623"/>
      <c r="G123" s="623"/>
      <c r="H123" s="623"/>
      <c r="I123" s="623"/>
    </row>
    <row r="124" spans="1:9" ht="16.5" hidden="1" customHeight="1">
      <c r="A124" s="567" t="s">
        <v>259</v>
      </c>
      <c r="B124" s="567"/>
      <c r="C124" s="567"/>
      <c r="D124" s="567"/>
      <c r="E124" s="567"/>
      <c r="F124" s="567"/>
      <c r="G124" s="567"/>
      <c r="H124" s="585" t="s">
        <v>260</v>
      </c>
      <c r="I124" s="585"/>
    </row>
    <row r="125" spans="1:9" ht="14.45" hidden="1" customHeight="1">
      <c r="A125" s="579" t="s">
        <v>261</v>
      </c>
      <c r="B125" s="579"/>
      <c r="C125" s="579"/>
      <c r="D125" s="579"/>
      <c r="E125" s="579"/>
      <c r="F125" s="579"/>
      <c r="G125" s="579"/>
      <c r="H125" s="620" t="s">
        <v>237</v>
      </c>
      <c r="I125" s="620"/>
    </row>
    <row r="126" spans="1:9" ht="14.45" hidden="1" customHeight="1">
      <c r="A126" s="567" t="s">
        <v>262</v>
      </c>
      <c r="B126" s="567"/>
      <c r="C126" s="567"/>
      <c r="D126" s="567"/>
      <c r="E126" s="567"/>
      <c r="F126" s="567"/>
      <c r="G126" s="567"/>
      <c r="H126" s="585" t="s">
        <v>237</v>
      </c>
      <c r="I126" s="585"/>
    </row>
    <row r="127" spans="1:9" ht="14.45" hidden="1" customHeight="1">
      <c r="A127" s="579" t="s">
        <v>263</v>
      </c>
      <c r="B127" s="579"/>
      <c r="C127" s="579"/>
      <c r="D127" s="579"/>
      <c r="E127" s="579"/>
      <c r="F127" s="579"/>
      <c r="G127" s="579"/>
      <c r="H127" s="620" t="s">
        <v>237</v>
      </c>
      <c r="I127" s="620"/>
    </row>
    <row r="128" spans="1:9" ht="25.5" hidden="1" customHeight="1">
      <c r="A128" s="567" t="s">
        <v>264</v>
      </c>
      <c r="B128" s="567"/>
      <c r="C128" s="567"/>
      <c r="D128" s="567"/>
      <c r="E128" s="567"/>
      <c r="F128" s="567"/>
      <c r="G128" s="567"/>
      <c r="H128" s="585" t="s">
        <v>237</v>
      </c>
      <c r="I128" s="585"/>
    </row>
    <row r="129" spans="1:9" ht="14.45" hidden="1" customHeight="1">
      <c r="A129" s="623" t="s">
        <v>265</v>
      </c>
      <c r="B129" s="623"/>
      <c r="C129" s="623"/>
      <c r="D129" s="623"/>
      <c r="E129" s="623"/>
      <c r="F129" s="623"/>
      <c r="G129" s="623"/>
      <c r="H129" s="623"/>
      <c r="I129" s="623"/>
    </row>
    <row r="130" spans="1:9" ht="14.45" hidden="1" customHeight="1">
      <c r="A130" s="579" t="s">
        <v>266</v>
      </c>
      <c r="B130" s="579"/>
      <c r="C130" s="579"/>
      <c r="D130" s="579"/>
      <c r="E130" s="579"/>
      <c r="F130" s="579"/>
      <c r="G130" s="579"/>
      <c r="H130" s="620" t="s">
        <v>237</v>
      </c>
      <c r="I130" s="620"/>
    </row>
    <row r="131" spans="1:9" ht="14.45" hidden="1" customHeight="1">
      <c r="A131" s="567" t="s">
        <v>267</v>
      </c>
      <c r="B131" s="567"/>
      <c r="C131" s="567"/>
      <c r="D131" s="567"/>
      <c r="E131" s="567"/>
      <c r="F131" s="567"/>
      <c r="G131" s="567"/>
      <c r="H131" s="585" t="s">
        <v>237</v>
      </c>
      <c r="I131" s="585"/>
    </row>
    <row r="132" spans="1:9" ht="17.100000000000001" customHeight="1">
      <c r="A132" s="72"/>
      <c r="B132" s="72"/>
    </row>
    <row r="133" spans="1:9" ht="14.85" customHeight="1">
      <c r="A133" s="576" t="s">
        <v>221</v>
      </c>
      <c r="B133" s="576"/>
      <c r="C133" s="576"/>
      <c r="D133" s="67"/>
      <c r="E133" s="67"/>
      <c r="F133" s="67"/>
      <c r="G133" s="67"/>
      <c r="H133" s="67"/>
      <c r="I133" s="139"/>
    </row>
    <row r="134" spans="1:9" ht="14.85" customHeight="1">
      <c r="A134" s="552" t="s">
        <v>222</v>
      </c>
      <c r="B134" s="552"/>
      <c r="C134" s="552"/>
      <c r="D134" s="552"/>
      <c r="E134" s="552"/>
      <c r="F134" s="552"/>
      <c r="G134" s="552"/>
      <c r="H134" s="552"/>
      <c r="I134" s="552"/>
    </row>
    <row r="135" spans="1:9" ht="14.85" customHeight="1">
      <c r="A135" s="552" t="s">
        <v>223</v>
      </c>
      <c r="B135" s="552"/>
      <c r="C135" s="552"/>
      <c r="D135" s="552"/>
      <c r="E135" s="552"/>
      <c r="F135" s="552"/>
      <c r="G135" s="552"/>
      <c r="H135" s="552"/>
      <c r="I135" s="552"/>
    </row>
    <row r="136" spans="1:9" ht="14.85" customHeight="1">
      <c r="A136" s="552" t="s">
        <v>224</v>
      </c>
      <c r="B136" s="552"/>
      <c r="C136" s="552"/>
      <c r="D136" s="552"/>
      <c r="E136" s="552"/>
      <c r="F136" s="552"/>
      <c r="G136" s="552"/>
      <c r="H136" s="552"/>
      <c r="I136" s="552"/>
    </row>
    <row r="137" spans="1:9" ht="14.85" customHeight="1">
      <c r="A137" s="553"/>
      <c r="B137" s="553"/>
      <c r="C137" s="553"/>
      <c r="D137" s="553"/>
      <c r="E137" s="553"/>
      <c r="F137" s="553"/>
      <c r="G137" s="553"/>
      <c r="H137" s="553"/>
      <c r="I137" s="553"/>
    </row>
    <row r="138" spans="1:9" ht="8.85" customHeight="1">
      <c r="A138" s="72"/>
      <c r="B138" s="72"/>
    </row>
    <row r="139" spans="1:9" ht="13.5" customHeight="1">
      <c r="A139" s="138"/>
      <c r="B139" s="138"/>
      <c r="C139" s="138"/>
      <c r="D139" s="138"/>
      <c r="E139" s="138"/>
      <c r="F139" s="569" t="s">
        <v>28</v>
      </c>
      <c r="G139" s="569"/>
      <c r="H139" s="569" t="s">
        <v>29</v>
      </c>
      <c r="I139" s="569"/>
    </row>
    <row r="140" spans="1:9" ht="13.5" customHeight="1">
      <c r="A140" s="578" t="s">
        <v>33</v>
      </c>
      <c r="B140" s="578"/>
      <c r="C140" s="578"/>
      <c r="D140" s="578"/>
      <c r="E140" s="578"/>
      <c r="F140" s="549" t="str">
        <f>Dashboard!F18</f>
        <v>Pre</v>
      </c>
      <c r="G140" s="549"/>
      <c r="H140" s="549" t="str">
        <f>Dashboard!G18</f>
        <v>Pre</v>
      </c>
      <c r="I140" s="549"/>
    </row>
    <row r="141" spans="1:9" ht="14.25" customHeight="1">
      <c r="A141" s="578" t="s">
        <v>35</v>
      </c>
      <c r="B141" s="578"/>
      <c r="C141" s="578"/>
      <c r="D141" s="578"/>
      <c r="E141" s="578"/>
      <c r="F141" s="549" t="str">
        <f>Dashboard!F19</f>
        <v>IP6 OP6</v>
      </c>
      <c r="G141" s="549"/>
      <c r="H141" s="549" t="str">
        <f>Dashboard!G19</f>
        <v>IP6 OP6 DV6</v>
      </c>
      <c r="I141" s="549"/>
    </row>
    <row r="142" spans="1:9" ht="14.25" customHeight="1">
      <c r="A142" s="578" t="s">
        <v>225</v>
      </c>
      <c r="B142" s="578"/>
      <c r="C142" s="578"/>
      <c r="D142" s="578"/>
      <c r="E142" s="578"/>
      <c r="F142" s="549" t="str">
        <f>Dashboard!F20</f>
        <v>Zone C</v>
      </c>
      <c r="G142" s="549"/>
      <c r="H142" s="549" t="str">
        <f>Dashboard!G20</f>
        <v>Zone C</v>
      </c>
      <c r="I142" s="549"/>
    </row>
    <row r="143" spans="1:9" ht="14.25" customHeight="1">
      <c r="A143" s="578" t="s">
        <v>46</v>
      </c>
      <c r="B143" s="578"/>
      <c r="C143" s="578"/>
      <c r="D143" s="578"/>
      <c r="E143" s="578"/>
      <c r="F143" s="560" t="str">
        <f>Dashboard!F21</f>
        <v>NIL</v>
      </c>
      <c r="G143" s="560"/>
      <c r="H143" s="560" t="str">
        <f>Dashboard!G21</f>
        <v>NIL</v>
      </c>
      <c r="I143" s="560"/>
    </row>
    <row r="144" spans="1:9" ht="25.5" customHeight="1">
      <c r="A144" s="151"/>
      <c r="B144" s="625" t="s">
        <v>14</v>
      </c>
      <c r="C144" s="625"/>
      <c r="D144" s="625"/>
      <c r="E144" s="149" t="s">
        <v>15</v>
      </c>
      <c r="F144" s="548" t="s">
        <v>268</v>
      </c>
      <c r="G144" s="548"/>
      <c r="H144" s="548" t="s">
        <v>268</v>
      </c>
      <c r="I144" s="548"/>
    </row>
    <row r="145" spans="1:9" ht="15" customHeight="1">
      <c r="A145" s="309">
        <f>IF(NOT(ISBLANK(Dashboard!H8)),Dashboard!D8,"")</f>
        <v>0</v>
      </c>
      <c r="B145" s="556" t="str">
        <f>IF(NOT(ISBLANK(Dashboard!H8)),CONCATENATE(Dashboard!F8," ",Dashboard!G8),"")</f>
        <v xml:space="preserve"> </v>
      </c>
      <c r="C145" s="556"/>
      <c r="D145" s="556"/>
      <c r="E145" s="74">
        <f>IF(NOT(ISBLANK(Dashboard!H8)),Dashboard!H8,"")</f>
        <v>22168</v>
      </c>
      <c r="F145" s="547">
        <f>Calculator!L16</f>
        <v>6403</v>
      </c>
      <c r="G145" s="547"/>
      <c r="H145" s="547">
        <f>Calculator!V16</f>
        <v>7031</v>
      </c>
      <c r="I145" s="547"/>
    </row>
    <row r="146" spans="1:9">
      <c r="A146" s="310" t="str">
        <f>IF(NOT(ISBLANK(Dashboard!H9)),Dashboard!D9,"")</f>
        <v/>
      </c>
      <c r="B146" s="557" t="str">
        <f>IF(NOT(ISBLANK(Dashboard!H9)),CONCATENATE(Dashboard!F9," ",Dashboard!G9),"")</f>
        <v/>
      </c>
      <c r="C146" s="557"/>
      <c r="D146" s="557"/>
      <c r="E146" s="75" t="str">
        <f>IF(NOT(ISBLANK(Dashboard!H9)),Dashboard!H9,"")</f>
        <v/>
      </c>
      <c r="F146" s="559" t="str">
        <f>Calculator!L17</f>
        <v/>
      </c>
      <c r="G146" s="559"/>
      <c r="H146" s="559" t="str">
        <f>Calculator!V17</f>
        <v/>
      </c>
      <c r="I146" s="559"/>
    </row>
    <row r="147" spans="1:9">
      <c r="A147" s="309" t="str">
        <f>IF(NOT(ISBLANK(Dashboard!H10)),Dashboard!D10,"")</f>
        <v/>
      </c>
      <c r="B147" s="556" t="str">
        <f>IF(NOT(ISBLANK(Dashboard!H10)),CONCATENATE(Dashboard!F10," ",Dashboard!G10),"")</f>
        <v/>
      </c>
      <c r="C147" s="556"/>
      <c r="D147" s="556"/>
      <c r="E147" s="74" t="str">
        <f>IF(NOT(ISBLANK(Dashboard!H10)),Dashboard!H10,"")</f>
        <v/>
      </c>
      <c r="F147" s="547" t="str">
        <f>Calculator!L18</f>
        <v/>
      </c>
      <c r="G147" s="547"/>
      <c r="H147" s="547" t="str">
        <f>Calculator!V18</f>
        <v/>
      </c>
      <c r="I147" s="547"/>
    </row>
    <row r="148" spans="1:9">
      <c r="A148" s="310" t="str">
        <f>IF(NOT(ISBLANK(Dashboard!H11)),Dashboard!D11,"")</f>
        <v/>
      </c>
      <c r="B148" s="557" t="str">
        <f>IF(NOT(ISBLANK(Dashboard!H11)),CONCATENATE(Dashboard!F11," ",Dashboard!G11),"")</f>
        <v/>
      </c>
      <c r="C148" s="557"/>
      <c r="D148" s="557"/>
      <c r="E148" s="75" t="str">
        <f>IF(NOT(ISBLANK(Dashboard!H11)),Dashboard!H11,"")</f>
        <v/>
      </c>
      <c r="F148" s="559" t="str">
        <f>Calculator!L19</f>
        <v/>
      </c>
      <c r="G148" s="559"/>
      <c r="H148" s="559" t="str">
        <f>Calculator!V19</f>
        <v/>
      </c>
      <c r="I148" s="559"/>
    </row>
    <row r="149" spans="1:9">
      <c r="A149" s="309" t="str">
        <f>IF(NOT(ISBLANK(Dashboard!H12)),Dashboard!D12,"")</f>
        <v/>
      </c>
      <c r="B149" s="556" t="str">
        <f>IF(NOT(ISBLANK(Dashboard!H12)),CONCATENATE(Dashboard!F12," ",Dashboard!G12),"")</f>
        <v/>
      </c>
      <c r="C149" s="556"/>
      <c r="D149" s="556"/>
      <c r="E149" s="74" t="str">
        <f>IF(NOT(ISBLANK(Dashboard!H12)),Dashboard!H12,"")</f>
        <v/>
      </c>
      <c r="F149" s="547" t="str">
        <f>Calculator!L20</f>
        <v/>
      </c>
      <c r="G149" s="547"/>
      <c r="H149" s="547" t="str">
        <f>Calculator!V20</f>
        <v/>
      </c>
      <c r="I149" s="547"/>
    </row>
    <row r="150" spans="1:9">
      <c r="A150" s="310" t="str">
        <f>IF(NOT(ISBLANK(Dashboard!H13)),Dashboard!D13,"")</f>
        <v/>
      </c>
      <c r="B150" s="557" t="str">
        <f>IF(NOT(ISBLANK(Dashboard!H13)),CONCATENATE(Dashboard!F13," ",Dashboard!G13),"")</f>
        <v/>
      </c>
      <c r="C150" s="557"/>
      <c r="D150" s="557"/>
      <c r="E150" s="75" t="str">
        <f>IF(NOT(ISBLANK(Dashboard!H13)),Dashboard!H13,"")</f>
        <v/>
      </c>
      <c r="F150" s="559" t="str">
        <f>Calculator!L21</f>
        <v/>
      </c>
      <c r="G150" s="559"/>
      <c r="H150" s="559" t="str">
        <f>Calculator!V21</f>
        <v/>
      </c>
      <c r="I150" s="559"/>
    </row>
    <row r="151" spans="1:9">
      <c r="A151" s="309" t="str">
        <f>IF(NOT(ISBLANK(Dashboard!H14)),Dashboard!D14,"")</f>
        <v/>
      </c>
      <c r="B151" s="556" t="str">
        <f>IF(NOT(ISBLANK(Dashboard!H14)),CONCATENATE(Dashboard!F14," ",Dashboard!G14),"")</f>
        <v/>
      </c>
      <c r="C151" s="556"/>
      <c r="D151" s="556"/>
      <c r="E151" s="74" t="str">
        <f>IF(NOT(ISBLANK(Dashboard!H14)),Dashboard!H14,"")</f>
        <v/>
      </c>
      <c r="F151" s="547" t="str">
        <f>Calculator!L22</f>
        <v/>
      </c>
      <c r="G151" s="547"/>
      <c r="H151" s="547" t="str">
        <f>Calculator!V22</f>
        <v/>
      </c>
      <c r="I151" s="547"/>
    </row>
    <row r="152" spans="1:9">
      <c r="A152" s="554" t="s">
        <v>269</v>
      </c>
      <c r="B152" s="554"/>
      <c r="C152" s="554"/>
      <c r="D152" s="554"/>
      <c r="E152" s="554"/>
      <c r="F152" s="555">
        <f>Calculator!L85</f>
        <v>6403</v>
      </c>
      <c r="G152" s="555"/>
      <c r="H152" s="555">
        <f>Calculator!V85</f>
        <v>7031</v>
      </c>
      <c r="I152" s="555"/>
    </row>
    <row r="153" spans="1:9">
      <c r="A153" s="554" t="str">
        <f>IF(Calculator!$C$11&gt;3,"Family Discount:","")</f>
        <v/>
      </c>
      <c r="B153" s="554"/>
      <c r="C153" s="554"/>
      <c r="D153" s="554"/>
      <c r="E153" s="554"/>
      <c r="F153" s="555" t="str">
        <f>IF(Calculator!$C$11&gt;3,-(Calculator!L85*Calculator!L88),"")</f>
        <v/>
      </c>
      <c r="G153" s="555"/>
      <c r="H153" s="555" t="str">
        <f>IF(Calculator!$N$11&gt;3,-(Calculator!V85*Calculator!V88),"")</f>
        <v/>
      </c>
      <c r="I153" s="555"/>
    </row>
    <row r="154" spans="1:9" ht="12.75" hidden="1" customHeight="1">
      <c r="A154" s="153"/>
      <c r="B154" s="153"/>
      <c r="C154" s="554" t="s">
        <v>67</v>
      </c>
      <c r="D154" s="554"/>
      <c r="E154" s="554"/>
      <c r="F154" s="555" t="str">
        <f>IF(Calculator!L91&gt;0,Calculator!L91,"Not selected")</f>
        <v>Not selected</v>
      </c>
      <c r="G154" s="555"/>
      <c r="H154" s="555" t="str">
        <f>IF(Calculator!V91&gt;0,Calculator!V91,"Not selected")</f>
        <v>Not selected</v>
      </c>
      <c r="I154" s="555"/>
    </row>
    <row r="155" spans="1:9">
      <c r="A155" s="554" t="str">
        <f>IF(Dashboard!$F$23="Annually","","Payment Installment fees:")</f>
        <v/>
      </c>
      <c r="B155" s="554"/>
      <c r="C155" s="554"/>
      <c r="D155" s="554"/>
      <c r="E155" s="554"/>
      <c r="F155" s="555" t="str">
        <f>IF(Dashboard!$F$23="Annually","",Calculator!L95)</f>
        <v/>
      </c>
      <c r="G155" s="555"/>
      <c r="H155" s="555" t="str">
        <f>IF(Dashboard!$F$23="Annually","",Calculator!V95)</f>
        <v/>
      </c>
      <c r="I155" s="555"/>
    </row>
    <row r="156" spans="1:9">
      <c r="A156" s="554" t="str">
        <f>IF(Dashboard!$F$24="Bank Transfer","","Credit Card Fees:")</f>
        <v/>
      </c>
      <c r="B156" s="554"/>
      <c r="C156" s="554"/>
      <c r="D156" s="554"/>
      <c r="E156" s="554"/>
      <c r="F156" s="555" t="str">
        <f>IF(Dashboard!$F$24="Bank Transfer","",Calculator!F96)</f>
        <v/>
      </c>
      <c r="G156" s="555"/>
      <c r="H156" s="555" t="str">
        <f>IF(Dashboard!$F$24="Bank Transfer","",Calculator!R96)</f>
        <v/>
      </c>
      <c r="I156" s="555"/>
    </row>
    <row r="157" spans="1:9">
      <c r="A157" s="554" t="str">
        <f>IF(Dashboard!$F$25=0,"","Commercial Additional Discount:")</f>
        <v/>
      </c>
      <c r="B157" s="554"/>
      <c r="C157" s="554"/>
      <c r="D157" s="554"/>
      <c r="E157" s="554"/>
      <c r="F157" s="555" t="str">
        <f>IF(Dashboard!F25&gt;0,-Calculator!L93,"")</f>
        <v/>
      </c>
      <c r="G157" s="555"/>
      <c r="H157" s="555" t="str">
        <f>IF(Dashboard!F25&gt;0,-Calculator!V93,"")</f>
        <v/>
      </c>
      <c r="I157" s="555"/>
    </row>
    <row r="158" spans="1:9" hidden="1">
      <c r="A158" s="554" t="str">
        <f>IF(Dashboard!I57&gt;0,"Special Discount:","")</f>
        <v/>
      </c>
      <c r="B158" s="554"/>
      <c r="C158" s="554"/>
      <c r="D158" s="554"/>
      <c r="E158" s="554"/>
      <c r="F158" s="555" t="str">
        <f>IF(Dashboard!I57&gt;0,-Calculator!L93,"")</f>
        <v/>
      </c>
      <c r="G158" s="555"/>
      <c r="H158" s="555" t="str">
        <f>IF(Dashboard!I57&gt;0,-Calculator!V93,"")</f>
        <v/>
      </c>
      <c r="I158" s="555"/>
    </row>
    <row r="159" spans="1:9">
      <c r="A159" s="624" t="s">
        <v>270</v>
      </c>
      <c r="B159" s="624"/>
      <c r="C159" s="306">
        <f ca="1">IF(TODAY()+30&gt;46387,46387,TODAY()+30)</f>
        <v>46141</v>
      </c>
      <c r="D159" s="573" t="s">
        <v>70</v>
      </c>
      <c r="E159" s="573"/>
      <c r="F159" s="574">
        <f>Calculator!L97</f>
        <v>6403</v>
      </c>
      <c r="G159" s="574"/>
      <c r="H159" s="574">
        <f>Calculator!V97</f>
        <v>7031</v>
      </c>
      <c r="I159" s="574"/>
    </row>
    <row r="160" spans="1:9">
      <c r="A160" s="573" t="str">
        <f>CONCATENATE("Total premium per ",Calculator!L99)</f>
        <v>Total premium per year:</v>
      </c>
      <c r="B160" s="573"/>
      <c r="C160" s="573" t="s">
        <v>45</v>
      </c>
      <c r="D160" s="573"/>
      <c r="E160" s="573" t="e">
        <f>#REF!</f>
        <v>#REF!</v>
      </c>
      <c r="F160" s="574">
        <f>Calculator!L98</f>
        <v>6403</v>
      </c>
      <c r="G160" s="574"/>
      <c r="H160" s="574">
        <f>Calculator!V98</f>
        <v>7031</v>
      </c>
      <c r="I160" s="574"/>
    </row>
    <row r="161" spans="1:9">
      <c r="A161" s="558"/>
      <c r="B161" s="558"/>
      <c r="C161" s="558"/>
      <c r="D161" s="558"/>
      <c r="E161" s="558"/>
      <c r="F161" s="626" t="s">
        <v>28</v>
      </c>
      <c r="G161" s="626"/>
      <c r="H161" s="626" t="s">
        <v>29</v>
      </c>
      <c r="I161" s="626"/>
    </row>
    <row r="162" spans="1:9" ht="8.4499999999999993" customHeight="1">
      <c r="A162" s="305">
        <f ca="1">TODAY()</f>
        <v>46111</v>
      </c>
      <c r="B162" s="305">
        <v>44286</v>
      </c>
      <c r="C162" s="296"/>
      <c r="D162" s="296"/>
      <c r="E162" s="296"/>
      <c r="F162" s="297"/>
      <c r="G162" s="297"/>
      <c r="H162" s="297"/>
      <c r="I162" s="297"/>
    </row>
    <row r="163" spans="1:9" ht="14.1" customHeight="1">
      <c r="A163" s="305"/>
      <c r="B163" s="305"/>
      <c r="C163" s="296"/>
      <c r="D163" s="296"/>
      <c r="E163" s="296"/>
      <c r="F163" s="297"/>
      <c r="G163" s="297"/>
      <c r="H163" s="297"/>
      <c r="I163" s="297"/>
    </row>
    <row r="164" spans="1:9" ht="14.1" customHeight="1">
      <c r="A164" s="305"/>
      <c r="B164" s="305"/>
      <c r="C164" s="296"/>
      <c r="D164" s="296"/>
      <c r="E164" s="296"/>
      <c r="F164" s="297"/>
      <c r="G164" s="297"/>
      <c r="H164" s="297"/>
      <c r="I164" s="297"/>
    </row>
    <row r="165" spans="1:9" ht="14.1" customHeight="1">
      <c r="A165" s="305"/>
      <c r="B165" s="305"/>
      <c r="C165" s="296"/>
      <c r="D165" s="296"/>
      <c r="E165" s="296"/>
      <c r="F165" s="297"/>
      <c r="G165" s="297"/>
      <c r="H165" s="297"/>
      <c r="I165" s="297"/>
    </row>
    <row r="166" spans="1:9" ht="14.1" customHeight="1">
      <c r="A166" s="305"/>
      <c r="B166" s="305"/>
      <c r="C166" s="296"/>
      <c r="D166" s="296"/>
      <c r="E166" s="296"/>
      <c r="F166" s="297"/>
      <c r="G166" s="297"/>
      <c r="H166" s="297"/>
      <c r="I166" s="297"/>
    </row>
    <row r="167" spans="1:9" ht="14.1" customHeight="1">
      <c r="A167" s="305"/>
      <c r="B167" s="305"/>
      <c r="C167" s="296"/>
      <c r="D167" s="296"/>
      <c r="E167" s="296"/>
      <c r="F167" s="297"/>
      <c r="G167" s="297"/>
      <c r="H167" s="297"/>
      <c r="I167" s="297"/>
    </row>
    <row r="168" spans="1:9" ht="14.1" customHeight="1">
      <c r="A168" s="305"/>
      <c r="B168" s="305"/>
      <c r="C168" s="296"/>
      <c r="D168" s="296"/>
      <c r="E168" s="296"/>
      <c r="F168" s="297"/>
      <c r="G168" s="297"/>
      <c r="H168" s="297"/>
      <c r="I168" s="297"/>
    </row>
    <row r="169" spans="1:9" ht="14.1" customHeight="1">
      <c r="A169" s="305"/>
      <c r="B169" s="305"/>
      <c r="C169" s="296"/>
      <c r="D169" s="296"/>
      <c r="E169" s="296"/>
      <c r="F169" s="297"/>
      <c r="G169" s="297"/>
      <c r="H169" s="297"/>
      <c r="I169" s="297"/>
    </row>
    <row r="170" spans="1:9" ht="14.1" customHeight="1">
      <c r="A170" s="305"/>
      <c r="B170" s="305"/>
      <c r="C170" s="296"/>
      <c r="D170" s="296"/>
      <c r="E170" s="296"/>
      <c r="F170" s="297"/>
      <c r="G170" s="297"/>
      <c r="H170" s="297"/>
      <c r="I170" s="297"/>
    </row>
    <row r="171" spans="1:9" ht="14.1" customHeight="1">
      <c r="A171" s="305"/>
      <c r="B171" s="305"/>
      <c r="C171" s="296"/>
      <c r="D171" s="296"/>
      <c r="E171" s="296"/>
      <c r="F171" s="297"/>
      <c r="G171" s="297"/>
      <c r="H171" s="297"/>
      <c r="I171" s="297"/>
    </row>
    <row r="172" spans="1:9" ht="14.1" customHeight="1">
      <c r="A172" s="305"/>
      <c r="B172" s="305"/>
      <c r="C172" s="296"/>
      <c r="D172" s="296"/>
      <c r="E172" s="296"/>
      <c r="F172" s="297"/>
      <c r="G172" s="297"/>
      <c r="H172" s="297"/>
      <c r="I172" s="297"/>
    </row>
    <row r="173" spans="1:9" ht="14.1" customHeight="1">
      <c r="A173" s="305"/>
      <c r="B173" s="305"/>
      <c r="C173" s="296"/>
      <c r="D173" s="296"/>
      <c r="E173" s="296"/>
      <c r="F173" s="297"/>
      <c r="G173" s="297"/>
      <c r="H173" s="297"/>
      <c r="I173" s="297"/>
    </row>
    <row r="174" spans="1:9" ht="14.1" customHeight="1">
      <c r="A174" s="305"/>
      <c r="B174" s="305"/>
      <c r="C174" s="296"/>
      <c r="D174" s="296"/>
      <c r="E174" s="296"/>
      <c r="F174" s="297"/>
      <c r="G174" s="297"/>
      <c r="H174" s="297"/>
      <c r="I174" s="297"/>
    </row>
    <row r="175" spans="1:9" ht="14.1" customHeight="1">
      <c r="A175" s="305"/>
      <c r="B175" s="305"/>
      <c r="C175" s="296"/>
      <c r="D175" s="296"/>
      <c r="E175" s="296"/>
      <c r="F175" s="297"/>
      <c r="G175" s="297"/>
      <c r="H175" s="297"/>
      <c r="I175" s="297"/>
    </row>
    <row r="176" spans="1:9" ht="14.1" customHeight="1">
      <c r="A176" s="305"/>
      <c r="B176" s="305"/>
      <c r="C176" s="296"/>
      <c r="D176" s="296"/>
      <c r="E176" s="296"/>
      <c r="F176" s="297"/>
      <c r="G176" s="297"/>
      <c r="H176" s="297"/>
      <c r="I176" s="297"/>
    </row>
    <row r="177" spans="1:9" ht="14.1" hidden="1" customHeight="1">
      <c r="A177" s="305"/>
      <c r="B177" s="305"/>
      <c r="C177" s="296"/>
      <c r="D177" s="296"/>
      <c r="E177" s="296"/>
      <c r="F177" s="297"/>
      <c r="G177" s="297"/>
      <c r="H177" s="297"/>
      <c r="I177" s="297"/>
    </row>
    <row r="178" spans="1:9" ht="14.1" hidden="1" customHeight="1">
      <c r="A178" s="305"/>
      <c r="B178" s="305"/>
      <c r="C178" s="296"/>
      <c r="D178" s="296"/>
      <c r="E178" s="296"/>
      <c r="F178" s="297"/>
      <c r="G178" s="297"/>
      <c r="H178" s="297"/>
      <c r="I178" s="297"/>
    </row>
    <row r="179" spans="1:9" ht="14.1" hidden="1" customHeight="1">
      <c r="A179" s="305"/>
      <c r="B179" s="305"/>
      <c r="C179" s="296"/>
      <c r="D179" s="296"/>
      <c r="E179" s="296"/>
      <c r="F179" s="297"/>
      <c r="G179" s="297"/>
      <c r="H179" s="297"/>
      <c r="I179" s="297"/>
    </row>
    <row r="180" spans="1:9" ht="14.1" hidden="1" customHeight="1">
      <c r="A180" s="305"/>
      <c r="B180" s="305"/>
      <c r="C180" s="296"/>
      <c r="D180" s="296"/>
      <c r="E180" s="296"/>
      <c r="F180" s="297"/>
      <c r="G180" s="297"/>
      <c r="H180" s="297"/>
      <c r="I180" s="297"/>
    </row>
    <row r="181" spans="1:9" ht="14.1" hidden="1" customHeight="1">
      <c r="A181" s="305"/>
      <c r="B181" s="305"/>
      <c r="C181" s="296"/>
      <c r="D181" s="296"/>
      <c r="E181" s="296"/>
      <c r="F181" s="297"/>
      <c r="G181" s="297"/>
      <c r="H181" s="297"/>
      <c r="I181" s="297"/>
    </row>
    <row r="182" spans="1:9" ht="14.1" hidden="1" customHeight="1">
      <c r="A182" s="305"/>
      <c r="B182" s="305"/>
      <c r="C182" s="296"/>
      <c r="D182" s="296"/>
      <c r="E182" s="296"/>
      <c r="F182" s="297"/>
      <c r="G182" s="297"/>
      <c r="H182" s="297"/>
      <c r="I182" s="297"/>
    </row>
    <row r="183" spans="1:9" ht="14.1" customHeight="1">
      <c r="A183" s="305"/>
      <c r="B183" s="305"/>
      <c r="C183" s="296"/>
      <c r="D183" s="296"/>
      <c r="E183" s="296"/>
      <c r="F183" s="297"/>
      <c r="G183" s="297"/>
      <c r="H183" s="297"/>
      <c r="I183" s="297"/>
    </row>
    <row r="184" spans="1:9" ht="11.1" customHeight="1">
      <c r="A184" s="572" t="s">
        <v>271</v>
      </c>
      <c r="B184" s="572"/>
      <c r="C184" s="572"/>
      <c r="D184" s="572"/>
      <c r="E184" s="572"/>
      <c r="F184" s="572"/>
      <c r="G184" s="572"/>
      <c r="H184" s="572"/>
      <c r="I184" s="572"/>
    </row>
    <row r="185" spans="1:9" ht="11.1" customHeight="1">
      <c r="A185" s="572" t="s">
        <v>272</v>
      </c>
      <c r="B185" s="572"/>
      <c r="C185" s="572"/>
      <c r="D185" s="572"/>
      <c r="E185" s="572"/>
      <c r="F185" s="572"/>
      <c r="G185" s="572"/>
      <c r="H185" s="572"/>
      <c r="I185" s="572"/>
    </row>
    <row r="186" spans="1:9" ht="11.1" hidden="1" customHeight="1">
      <c r="A186" s="572" t="s">
        <v>273</v>
      </c>
      <c r="B186" s="572"/>
      <c r="C186" s="572"/>
      <c r="D186" s="572"/>
      <c r="E186" s="572"/>
      <c r="F186" s="572"/>
      <c r="G186" s="572"/>
      <c r="H186" s="572"/>
      <c r="I186" s="572"/>
    </row>
    <row r="187" spans="1:9" ht="11.1" customHeight="1">
      <c r="A187" s="572" t="s">
        <v>274</v>
      </c>
      <c r="B187" s="572"/>
      <c r="C187" s="572"/>
      <c r="D187" s="572"/>
      <c r="E187" s="572"/>
      <c r="F187" s="572"/>
      <c r="G187" s="572"/>
      <c r="H187" s="572"/>
      <c r="I187" s="572"/>
    </row>
    <row r="188" spans="1:9" ht="11.1" customHeight="1">
      <c r="A188" s="143"/>
      <c r="B188" s="143"/>
      <c r="C188" s="143"/>
      <c r="D188" s="143"/>
      <c r="E188" s="143"/>
      <c r="F188" s="143"/>
      <c r="G188" s="143"/>
      <c r="H188" s="143"/>
      <c r="I188" s="145" t="s">
        <v>275</v>
      </c>
    </row>
  </sheetData>
  <sheetProtection algorithmName="SHA-512" hashValue="HDAuTkxI669iODphM4aQxif72avYNqNVN94SGi9q8Kbvoa/rc9h86e9caGCEnuUCk+V1itAZPkUASLy9YeXFYA==" saltValue="l59MfBl30yf5GNtLGu7Xdw==" spinCount="100000" sheet="1" selectLockedCells="1"/>
  <mergeCells count="354">
    <mergeCell ref="B147:D147"/>
    <mergeCell ref="F147:G147"/>
    <mergeCell ref="A117:G117"/>
    <mergeCell ref="A109:I109"/>
    <mergeCell ref="A102:I102"/>
    <mergeCell ref="A103:I103"/>
    <mergeCell ref="A105:I105"/>
    <mergeCell ref="A106:I106"/>
    <mergeCell ref="A156:E156"/>
    <mergeCell ref="B145:D145"/>
    <mergeCell ref="F145:G145"/>
    <mergeCell ref="H145:I145"/>
    <mergeCell ref="B146:D146"/>
    <mergeCell ref="A142:E142"/>
    <mergeCell ref="F142:G142"/>
    <mergeCell ref="H142:I142"/>
    <mergeCell ref="A143:E143"/>
    <mergeCell ref="F143:G143"/>
    <mergeCell ref="H143:I143"/>
    <mergeCell ref="F139:G139"/>
    <mergeCell ref="H139:I139"/>
    <mergeCell ref="A141:E141"/>
    <mergeCell ref="F141:G141"/>
    <mergeCell ref="H141:I141"/>
    <mergeCell ref="A157:E157"/>
    <mergeCell ref="F156:G156"/>
    <mergeCell ref="H156:I156"/>
    <mergeCell ref="F157:G157"/>
    <mergeCell ref="H157:I157"/>
    <mergeCell ref="A110:I110"/>
    <mergeCell ref="A111:I111"/>
    <mergeCell ref="F153:G153"/>
    <mergeCell ref="A108:I108"/>
    <mergeCell ref="H153:I153"/>
    <mergeCell ref="C154:E154"/>
    <mergeCell ref="F154:G154"/>
    <mergeCell ref="F149:G149"/>
    <mergeCell ref="H149:I149"/>
    <mergeCell ref="B150:D150"/>
    <mergeCell ref="F150:G150"/>
    <mergeCell ref="H150:I150"/>
    <mergeCell ref="F146:G146"/>
    <mergeCell ref="H146:I146"/>
    <mergeCell ref="H144:I144"/>
    <mergeCell ref="H147:I147"/>
    <mergeCell ref="B148:D148"/>
    <mergeCell ref="F148:G148"/>
    <mergeCell ref="H148:I148"/>
    <mergeCell ref="A187:I187"/>
    <mergeCell ref="A104:I104"/>
    <mergeCell ref="A107:I107"/>
    <mergeCell ref="A184:I184"/>
    <mergeCell ref="A185:I185"/>
    <mergeCell ref="A186:I186"/>
    <mergeCell ref="H154:I154"/>
    <mergeCell ref="B151:D151"/>
    <mergeCell ref="F151:G151"/>
    <mergeCell ref="H151:I151"/>
    <mergeCell ref="A152:E152"/>
    <mergeCell ref="F152:G152"/>
    <mergeCell ref="H152:I152"/>
    <mergeCell ref="B149:D149"/>
    <mergeCell ref="A155:E155"/>
    <mergeCell ref="F155:G155"/>
    <mergeCell ref="H155:I155"/>
    <mergeCell ref="A153:E153"/>
    <mergeCell ref="A113:B113"/>
    <mergeCell ref="A115:I115"/>
    <mergeCell ref="A116:I116"/>
    <mergeCell ref="H117:I117"/>
    <mergeCell ref="B144:D144"/>
    <mergeCell ref="F144:G144"/>
    <mergeCell ref="F160:G160"/>
    <mergeCell ref="H160:I160"/>
    <mergeCell ref="F161:G161"/>
    <mergeCell ref="H161:I161"/>
    <mergeCell ref="A158:E158"/>
    <mergeCell ref="F158:G158"/>
    <mergeCell ref="H158:I158"/>
    <mergeCell ref="F159:G159"/>
    <mergeCell ref="H159:I159"/>
    <mergeCell ref="A161:E161"/>
    <mergeCell ref="A160:E160"/>
    <mergeCell ref="A159:B159"/>
    <mergeCell ref="D159:E159"/>
    <mergeCell ref="A140:E140"/>
    <mergeCell ref="F140:G140"/>
    <mergeCell ref="H140:I140"/>
    <mergeCell ref="A133:C133"/>
    <mergeCell ref="A134:I134"/>
    <mergeCell ref="A135:I135"/>
    <mergeCell ref="A136:I136"/>
    <mergeCell ref="A137:I137"/>
    <mergeCell ref="A129:I129"/>
    <mergeCell ref="H128:I128"/>
    <mergeCell ref="H130:I130"/>
    <mergeCell ref="H131:I131"/>
    <mergeCell ref="A128:G128"/>
    <mergeCell ref="A130:G130"/>
    <mergeCell ref="A131:G131"/>
    <mergeCell ref="H125:I125"/>
    <mergeCell ref="H126:I126"/>
    <mergeCell ref="H127:I127"/>
    <mergeCell ref="A126:G126"/>
    <mergeCell ref="A123:I123"/>
    <mergeCell ref="H121:I121"/>
    <mergeCell ref="H122:I122"/>
    <mergeCell ref="H124:I124"/>
    <mergeCell ref="H118:I118"/>
    <mergeCell ref="H119:I119"/>
    <mergeCell ref="H120:I120"/>
    <mergeCell ref="A118:G118"/>
    <mergeCell ref="A127:G127"/>
    <mergeCell ref="A119:G119"/>
    <mergeCell ref="A120:G120"/>
    <mergeCell ref="A121:G121"/>
    <mergeCell ref="A122:G122"/>
    <mergeCell ref="A124:G124"/>
    <mergeCell ref="A125:G125"/>
    <mergeCell ref="A98:G98"/>
    <mergeCell ref="A100:G100"/>
    <mergeCell ref="A94:I94"/>
    <mergeCell ref="A95:I95"/>
    <mergeCell ref="A89:E89"/>
    <mergeCell ref="F89:G89"/>
    <mergeCell ref="H89:I89"/>
    <mergeCell ref="A90:E91"/>
    <mergeCell ref="F90:G91"/>
    <mergeCell ref="H90:I91"/>
    <mergeCell ref="A97:G97"/>
    <mergeCell ref="H96:I96"/>
    <mergeCell ref="H97:I97"/>
    <mergeCell ref="H98:I98"/>
    <mergeCell ref="H100:I100"/>
    <mergeCell ref="A96:G96"/>
    <mergeCell ref="A99:I99"/>
    <mergeCell ref="A92:E92"/>
    <mergeCell ref="F92:G92"/>
    <mergeCell ref="H92:I92"/>
    <mergeCell ref="A93:E93"/>
    <mergeCell ref="F93:G93"/>
    <mergeCell ref="H93:I93"/>
    <mergeCell ref="A86:E86"/>
    <mergeCell ref="A87:E87"/>
    <mergeCell ref="A88:E88"/>
    <mergeCell ref="A81:E81"/>
    <mergeCell ref="A82:E82"/>
    <mergeCell ref="A85:E85"/>
    <mergeCell ref="F85:G85"/>
    <mergeCell ref="H85:I85"/>
    <mergeCell ref="A83:E83"/>
    <mergeCell ref="A84:E84"/>
    <mergeCell ref="F84:G84"/>
    <mergeCell ref="H84:I84"/>
    <mergeCell ref="F88:G88"/>
    <mergeCell ref="H88:I88"/>
    <mergeCell ref="F81:G83"/>
    <mergeCell ref="H81:I83"/>
    <mergeCell ref="F86:G87"/>
    <mergeCell ref="H86:I87"/>
    <mergeCell ref="A79:E79"/>
    <mergeCell ref="F79:G79"/>
    <mergeCell ref="H79:I79"/>
    <mergeCell ref="A80:E80"/>
    <mergeCell ref="F80:G80"/>
    <mergeCell ref="H80:I80"/>
    <mergeCell ref="A75:E75"/>
    <mergeCell ref="F75:G75"/>
    <mergeCell ref="H75:I75"/>
    <mergeCell ref="A76:E76"/>
    <mergeCell ref="F76:G76"/>
    <mergeCell ref="H76:I76"/>
    <mergeCell ref="A77:E77"/>
    <mergeCell ref="F77:G77"/>
    <mergeCell ref="H77:I77"/>
    <mergeCell ref="A73:E73"/>
    <mergeCell ref="F73:G73"/>
    <mergeCell ref="H73:I73"/>
    <mergeCell ref="A74:E74"/>
    <mergeCell ref="F74:G74"/>
    <mergeCell ref="H74:I74"/>
    <mergeCell ref="A71:E71"/>
    <mergeCell ref="F71:G71"/>
    <mergeCell ref="H71:I71"/>
    <mergeCell ref="A72:E72"/>
    <mergeCell ref="F72:G72"/>
    <mergeCell ref="H72:I72"/>
    <mergeCell ref="A69:E69"/>
    <mergeCell ref="F69:G69"/>
    <mergeCell ref="H69:I69"/>
    <mergeCell ref="A70:E70"/>
    <mergeCell ref="F70:G70"/>
    <mergeCell ref="H70:I70"/>
    <mergeCell ref="A67:E67"/>
    <mergeCell ref="F67:G67"/>
    <mergeCell ref="H67:I67"/>
    <mergeCell ref="A68:E68"/>
    <mergeCell ref="F68:G68"/>
    <mergeCell ref="H68:I68"/>
    <mergeCell ref="A65:E65"/>
    <mergeCell ref="F65:G65"/>
    <mergeCell ref="H65:I65"/>
    <mergeCell ref="A66:E66"/>
    <mergeCell ref="F66:G66"/>
    <mergeCell ref="H66:I66"/>
    <mergeCell ref="A64:E64"/>
    <mergeCell ref="F64:G64"/>
    <mergeCell ref="H64:I64"/>
    <mergeCell ref="A62:E62"/>
    <mergeCell ref="F62:G62"/>
    <mergeCell ref="H62:I62"/>
    <mergeCell ref="A63:E63"/>
    <mergeCell ref="F63:G63"/>
    <mergeCell ref="H63:I63"/>
    <mergeCell ref="A55:I55"/>
    <mergeCell ref="A57:I57"/>
    <mergeCell ref="A58:I58"/>
    <mergeCell ref="F60:G60"/>
    <mergeCell ref="H60:I60"/>
    <mergeCell ref="A61:E61"/>
    <mergeCell ref="F61:G61"/>
    <mergeCell ref="H61:I61"/>
    <mergeCell ref="A52:E52"/>
    <mergeCell ref="F52:G52"/>
    <mergeCell ref="H52:I52"/>
    <mergeCell ref="A53:E53"/>
    <mergeCell ref="F53:G53"/>
    <mergeCell ref="H53:I53"/>
    <mergeCell ref="A50:E50"/>
    <mergeCell ref="F50:G50"/>
    <mergeCell ref="H50:I50"/>
    <mergeCell ref="A51:E51"/>
    <mergeCell ref="F51:G51"/>
    <mergeCell ref="H51:I51"/>
    <mergeCell ref="A48:E48"/>
    <mergeCell ref="F48:G48"/>
    <mergeCell ref="H48:I48"/>
    <mergeCell ref="A49:E49"/>
    <mergeCell ref="F49:G49"/>
    <mergeCell ref="H49:I49"/>
    <mergeCell ref="A45:E45"/>
    <mergeCell ref="F45:G45"/>
    <mergeCell ref="H45:I45"/>
    <mergeCell ref="A46:E46"/>
    <mergeCell ref="F46:G47"/>
    <mergeCell ref="H46:I47"/>
    <mergeCell ref="A47:E47"/>
    <mergeCell ref="A43:E43"/>
    <mergeCell ref="F43:G43"/>
    <mergeCell ref="H43:I43"/>
    <mergeCell ref="A44:E44"/>
    <mergeCell ref="F44:G44"/>
    <mergeCell ref="H44:I44"/>
    <mergeCell ref="A41:E41"/>
    <mergeCell ref="F41:G41"/>
    <mergeCell ref="H41:I41"/>
    <mergeCell ref="A42:E42"/>
    <mergeCell ref="F42:G42"/>
    <mergeCell ref="H42:I42"/>
    <mergeCell ref="A39:E39"/>
    <mergeCell ref="F39:G39"/>
    <mergeCell ref="H39:I39"/>
    <mergeCell ref="A40:E40"/>
    <mergeCell ref="F40:G40"/>
    <mergeCell ref="H40:I40"/>
    <mergeCell ref="A37:E37"/>
    <mergeCell ref="F37:G37"/>
    <mergeCell ref="H37:I37"/>
    <mergeCell ref="A38:E38"/>
    <mergeCell ref="F38:G38"/>
    <mergeCell ref="H38:I38"/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29:E29"/>
    <mergeCell ref="F29:G29"/>
    <mergeCell ref="H29:I29"/>
    <mergeCell ref="A30:E30"/>
    <mergeCell ref="F30:G30"/>
    <mergeCell ref="H30:I30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1:E21"/>
    <mergeCell ref="F21:G21"/>
    <mergeCell ref="H21:I21"/>
    <mergeCell ref="A22:E22"/>
    <mergeCell ref="F22:G22"/>
    <mergeCell ref="H22:I22"/>
    <mergeCell ref="A16:E16"/>
    <mergeCell ref="F16:G16"/>
    <mergeCell ref="H16:I16"/>
    <mergeCell ref="A17:E17"/>
    <mergeCell ref="F17:G17"/>
    <mergeCell ref="H17:I17"/>
    <mergeCell ref="A23:E23"/>
    <mergeCell ref="F23:G23"/>
    <mergeCell ref="H23:I23"/>
    <mergeCell ref="H18:I18"/>
    <mergeCell ref="A19:E19"/>
    <mergeCell ref="F19:G19"/>
    <mergeCell ref="H19:I19"/>
    <mergeCell ref="A20:E20"/>
    <mergeCell ref="F20:G20"/>
    <mergeCell ref="H20:I20"/>
    <mergeCell ref="A18:E18"/>
    <mergeCell ref="F18:G18"/>
    <mergeCell ref="F13:G13"/>
    <mergeCell ref="H13:I13"/>
    <mergeCell ref="F14:G14"/>
    <mergeCell ref="H14:I14"/>
    <mergeCell ref="F15:G15"/>
    <mergeCell ref="H15:I15"/>
    <mergeCell ref="A1:I1"/>
    <mergeCell ref="A2:I2"/>
    <mergeCell ref="A3:B3"/>
    <mergeCell ref="A4:C4"/>
    <mergeCell ref="F11:G11"/>
    <mergeCell ref="H11:I11"/>
    <mergeCell ref="F12:G12"/>
    <mergeCell ref="H12:I12"/>
    <mergeCell ref="A5:I5"/>
    <mergeCell ref="A6:I6"/>
    <mergeCell ref="A7:I7"/>
    <mergeCell ref="A8:I8"/>
    <mergeCell ref="F10:G10"/>
    <mergeCell ref="H10:I10"/>
  </mergeCells>
  <printOptions horizontalCentered="1"/>
  <pageMargins left="0.25" right="0.25" top="0.6" bottom="0.2" header="0" footer="0"/>
  <pageSetup paperSize="9" orientation="portrait" r:id="rId1"/>
  <headerFooter>
    <oddHeader>&amp;L&amp;G</oddHeader>
  </headerFooter>
  <rowBreaks count="2" manualBreakCount="2">
    <brk id="56" max="16383" man="1"/>
    <brk id="109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/>
  <dimension ref="A1:G186"/>
  <sheetViews>
    <sheetView showRuler="0" view="pageLayout" zoomScaleNormal="100" workbookViewId="0">
      <selection activeCell="C159" sqref="C159"/>
    </sheetView>
  </sheetViews>
  <sheetFormatPr defaultColWidth="9.140625" defaultRowHeight="14.45"/>
  <cols>
    <col min="1" max="1" width="5.140625" customWidth="1"/>
    <col min="2" max="3" width="11.42578125" customWidth="1"/>
    <col min="4" max="4" width="6.5703125" customWidth="1"/>
    <col min="5" max="5" width="38" customWidth="1"/>
    <col min="6" max="7" width="12.5703125" customWidth="1"/>
    <col min="13" max="13" width="9.42578125" customWidth="1"/>
  </cols>
  <sheetData>
    <row r="1" spans="1:7">
      <c r="A1" s="571" t="s">
        <v>220</v>
      </c>
      <c r="B1" s="571"/>
      <c r="C1" s="571"/>
      <c r="D1" s="571"/>
      <c r="E1" s="571"/>
      <c r="F1" s="571"/>
      <c r="G1" s="571"/>
    </row>
    <row r="2" spans="1:7">
      <c r="A2" s="571" t="str">
        <f>CONCATENATE(Dashboard!D8," ",Dashboard!F8," ",Dashboard!G8)</f>
        <v xml:space="preserve">  </v>
      </c>
      <c r="B2" s="571"/>
      <c r="C2" s="571"/>
      <c r="D2" s="571"/>
      <c r="E2" s="571"/>
      <c r="F2" s="571"/>
      <c r="G2" s="571"/>
    </row>
    <row r="3" spans="1:7">
      <c r="A3" s="615"/>
      <c r="B3" s="615"/>
      <c r="C3" s="160"/>
      <c r="D3" s="67"/>
      <c r="E3" s="67"/>
      <c r="F3" s="67"/>
      <c r="G3" s="67"/>
    </row>
    <row r="4" spans="1:7">
      <c r="A4" s="576" t="s">
        <v>221</v>
      </c>
      <c r="B4" s="576"/>
      <c r="C4" s="576"/>
      <c r="D4" s="67"/>
      <c r="E4" s="67"/>
      <c r="F4" s="67"/>
      <c r="G4" s="67"/>
    </row>
    <row r="5" spans="1:7">
      <c r="A5" s="552" t="s">
        <v>222</v>
      </c>
      <c r="B5" s="552"/>
      <c r="C5" s="552"/>
      <c r="D5" s="552"/>
      <c r="E5" s="552"/>
      <c r="F5" s="552"/>
      <c r="G5" s="552"/>
    </row>
    <row r="6" spans="1:7">
      <c r="A6" s="552" t="s">
        <v>223</v>
      </c>
      <c r="B6" s="552"/>
      <c r="C6" s="552"/>
      <c r="D6" s="552"/>
      <c r="E6" s="552"/>
      <c r="F6" s="552"/>
      <c r="G6" s="552"/>
    </row>
    <row r="7" spans="1:7">
      <c r="A7" s="552" t="s">
        <v>224</v>
      </c>
      <c r="B7" s="552"/>
      <c r="C7" s="552"/>
      <c r="D7" s="552"/>
      <c r="E7" s="552"/>
      <c r="F7" s="552"/>
      <c r="G7" s="552"/>
    </row>
    <row r="8" spans="1:7" hidden="1">
      <c r="A8" s="553"/>
      <c r="B8" s="553"/>
      <c r="C8" s="553"/>
      <c r="D8" s="553"/>
      <c r="E8" s="553"/>
      <c r="F8" s="553"/>
      <c r="G8" s="553"/>
    </row>
    <row r="9" spans="1:7">
      <c r="A9" s="136"/>
      <c r="B9" s="136"/>
      <c r="C9" s="136"/>
      <c r="D9" s="136"/>
      <c r="E9" s="136"/>
      <c r="F9" s="136"/>
      <c r="G9" s="136"/>
    </row>
    <row r="10" spans="1:7" hidden="1">
      <c r="F10" s="604" t="str">
        <f>Calculator!C6</f>
        <v>IP6 OP6</v>
      </c>
      <c r="G10" s="604"/>
    </row>
    <row r="11" spans="1:7" hidden="1">
      <c r="F11" s="605" t="str">
        <f>VLOOKUP($F$10,Dashboard!$C$89:$F$116,2,0)</f>
        <v>IP6</v>
      </c>
      <c r="G11" s="605"/>
    </row>
    <row r="12" spans="1:7" hidden="1">
      <c r="F12" s="605" t="str">
        <f>VLOOKUP($F$10,Dashboard!$C$89:$F$116,3,0)</f>
        <v>OP6</v>
      </c>
      <c r="G12" s="605"/>
    </row>
    <row r="13" spans="1:7" hidden="1">
      <c r="F13" s="605">
        <f>VLOOKUP($F$10,Dashboard!$C$89:$F$116,4,0)</f>
        <v>0</v>
      </c>
      <c r="G13" s="605"/>
    </row>
    <row r="14" spans="1:7">
      <c r="F14" s="605"/>
      <c r="G14" s="605"/>
    </row>
    <row r="15" spans="1:7">
      <c r="A15" s="295"/>
      <c r="B15" s="295"/>
      <c r="C15" s="295"/>
      <c r="D15" s="295"/>
      <c r="E15" s="295"/>
      <c r="F15" s="569" t="s">
        <v>28</v>
      </c>
      <c r="G15" s="569"/>
    </row>
    <row r="16" spans="1:7">
      <c r="A16" s="578" t="s">
        <v>33</v>
      </c>
      <c r="B16" s="578"/>
      <c r="C16" s="578"/>
      <c r="D16" s="578"/>
      <c r="E16" s="578"/>
      <c r="F16" s="549" t="str">
        <f>Dashboard!F18</f>
        <v>Pre</v>
      </c>
      <c r="G16" s="549"/>
    </row>
    <row r="17" spans="1:7">
      <c r="A17" s="578" t="s">
        <v>35</v>
      </c>
      <c r="B17" s="578"/>
      <c r="C17" s="578"/>
      <c r="D17" s="578"/>
      <c r="E17" s="578"/>
      <c r="F17" s="549" t="str">
        <f>Dashboard!F19</f>
        <v>IP6 OP6</v>
      </c>
      <c r="G17" s="549"/>
    </row>
    <row r="18" spans="1:7">
      <c r="A18" s="578" t="s">
        <v>225</v>
      </c>
      <c r="B18" s="578"/>
      <c r="C18" s="578"/>
      <c r="D18" s="578"/>
      <c r="E18" s="578"/>
      <c r="F18" s="549" t="str">
        <f>Dashboard!F20</f>
        <v>Zone C</v>
      </c>
      <c r="G18" s="549"/>
    </row>
    <row r="19" spans="1:7">
      <c r="A19" s="578" t="s">
        <v>46</v>
      </c>
      <c r="B19" s="578"/>
      <c r="C19" s="578"/>
      <c r="D19" s="578"/>
      <c r="E19" s="578"/>
      <c r="F19" s="560" t="str">
        <f>Dashboard!F21</f>
        <v>NIL</v>
      </c>
      <c r="G19" s="560"/>
    </row>
    <row r="20" spans="1:7">
      <c r="A20" s="616" t="s">
        <v>226</v>
      </c>
      <c r="B20" s="616"/>
      <c r="C20" s="616"/>
      <c r="D20" s="616"/>
      <c r="E20" s="616"/>
      <c r="F20" s="607">
        <f>IF(LEFT(F11,3)="IP6",TOB!$C$2,IF(LEFT(F11,3)="IP7",TOB!$E$2,IF(LEFT(F11,3)="IP8",TOB!$F$2,"")))</f>
        <v>100000</v>
      </c>
      <c r="G20" s="607"/>
    </row>
    <row r="21" spans="1:7">
      <c r="A21" s="587" t="s">
        <v>227</v>
      </c>
      <c r="B21" s="587"/>
      <c r="C21" s="587"/>
      <c r="D21" s="587"/>
      <c r="E21" s="587"/>
      <c r="F21" s="606" t="b">
        <f>IF($F$11="IP1",TOB!C3,IF($F$11="IP2",TOB!E3))</f>
        <v>0</v>
      </c>
      <c r="G21" s="606"/>
    </row>
    <row r="22" spans="1:7" ht="15" customHeight="1">
      <c r="A22" s="595" t="str">
        <f>TOB!A4</f>
        <v>Standard private room</v>
      </c>
      <c r="B22" s="596"/>
      <c r="C22" s="596"/>
      <c r="D22" s="596"/>
      <c r="E22" s="596"/>
      <c r="F22" s="630" t="str">
        <f>IF(LEFT(F11,3)="IP6",TOB!$C$4,IF(LEFT(F11,3)="IP7",TOB!$E$4,IF(LEFT(F11,3)="IP8",TOB!$F$4,"")))</f>
        <v>Paid in full</v>
      </c>
      <c r="G22" s="630"/>
    </row>
    <row r="23" spans="1:7" ht="18" customHeight="1">
      <c r="A23" s="593" t="str">
        <f>TOB!A5</f>
        <v>Parent accommodation with an insured child under 18</v>
      </c>
      <c r="B23" s="594"/>
      <c r="C23" s="594"/>
      <c r="D23" s="594"/>
      <c r="E23" s="594"/>
      <c r="F23" s="584" t="str">
        <f>IF(LEFT(F11,3)="IP6",TOB!$C$5,IF(LEFT(F11,3)="IP7",TOB!$E$5,IF(LEFT(F11,3)="IP8",TOB!$F$5,"")))</f>
        <v>$20 per day max 30 days</v>
      </c>
      <c r="G23" s="584"/>
    </row>
    <row r="24" spans="1:7" ht="15" customHeight="1">
      <c r="A24" s="595" t="str">
        <f>TOB!A6</f>
        <v>Day care treatment</v>
      </c>
      <c r="B24" s="596"/>
      <c r="C24" s="596"/>
      <c r="D24" s="596"/>
      <c r="E24" s="596"/>
      <c r="F24" s="630" t="str">
        <f>IF(LEFT(F11,3)="IP6",TOB!$C$6,IF(LEFT(F11,3)="IP7",TOB!$E$6,IF(LEFT(F11,3)="IP8",TOB!$F$6,"")))</f>
        <v>Paid in full</v>
      </c>
      <c r="G24" s="630"/>
    </row>
    <row r="25" spans="1:7">
      <c r="A25" s="593" t="str">
        <f>TOB!A7</f>
        <v>Nursing Care and Board</v>
      </c>
      <c r="B25" s="594"/>
      <c r="C25" s="594"/>
      <c r="D25" s="594"/>
      <c r="E25" s="594"/>
      <c r="F25" s="584" t="str">
        <f>IF(LEFT(F11,3)="IP6",TOB!$C$7,IF(LEFT(F11,3)="IP7",TOB!$E$7,IF(LEFT(F11,3)="IP8",TOB!$F$7,"")))</f>
        <v>Paid in full</v>
      </c>
      <c r="G25" s="584"/>
    </row>
    <row r="26" spans="1:7">
      <c r="A26" s="595" t="str">
        <f>TOB!A8</f>
        <v>Operating room, medicine &amp; surgical dressing</v>
      </c>
      <c r="B26" s="596"/>
      <c r="C26" s="596"/>
      <c r="D26" s="596"/>
      <c r="E26" s="596"/>
      <c r="F26" s="630" t="str">
        <f>IF(LEFT(F11,3)="IP6",TOB!$C$8,IF(LEFT(F11,3)="IP7",TOB!$E$8,IF(LEFT(F11,3)="IP8",TOB!$F$8,"")))</f>
        <v>Paid in full</v>
      </c>
      <c r="G26" s="630"/>
    </row>
    <row r="27" spans="1:7">
      <c r="A27" s="593" t="str">
        <f>TOB!A9</f>
        <v>Prescription drugs and materials</v>
      </c>
      <c r="B27" s="594"/>
      <c r="C27" s="594"/>
      <c r="D27" s="594"/>
      <c r="E27" s="594"/>
      <c r="F27" s="584" t="str">
        <f>IF(LEFT(F11,3)="IP6",TOB!$C$9,IF(LEFT(F11,3)="IP7",TOB!$E$9,IF(LEFT(F11,3)="IP8",TOB!$F$9,"")))</f>
        <v>Paid in full</v>
      </c>
      <c r="G27" s="584"/>
    </row>
    <row r="28" spans="1:7">
      <c r="A28" s="595" t="str">
        <f>TOB!A10</f>
        <v>MRI, PET &amp; CT-PET Scans</v>
      </c>
      <c r="B28" s="596"/>
      <c r="C28" s="596"/>
      <c r="D28" s="596"/>
      <c r="E28" s="596"/>
      <c r="F28" s="630" t="str">
        <f>IF(LEFT(F11,3)="IP6",TOB!$C$10,IF(LEFT(F11,3)="IP7",TOB!$E$10,IF(LEFT(F11,3)="IP8",TOB!$F$10,"")))</f>
        <v>Paid in full</v>
      </c>
      <c r="G28" s="630"/>
    </row>
    <row r="29" spans="1:7">
      <c r="A29" s="593" t="str">
        <f>TOB!A11</f>
        <v>Intensive care, coronary care, dependency unit</v>
      </c>
      <c r="B29" s="594"/>
      <c r="C29" s="594"/>
      <c r="D29" s="594"/>
      <c r="E29" s="594"/>
      <c r="F29" s="584" t="str">
        <f>IF(LEFT(F11,3)="IP6",TOB!$C$11,IF(LEFT(F11,3)="IP7",TOB!$E$11,IF(LEFT(F11,3)="IP8",TOB!$F$11,"")))</f>
        <v>Paid in full</v>
      </c>
      <c r="G29" s="584"/>
    </row>
    <row r="30" spans="1:7">
      <c r="A30" s="595" t="str">
        <f>TOB!A12</f>
        <v>Surgical fees including anesthesia</v>
      </c>
      <c r="B30" s="596"/>
      <c r="C30" s="596"/>
      <c r="D30" s="596"/>
      <c r="E30" s="596"/>
      <c r="F30" s="630" t="str">
        <f>IF(LEFT(F11,3)="IP6",TOB!$C$12,IF(LEFT(F11,3)="IP7",TOB!$E$12,IF(LEFT(F11,3)="IP8",TOB!$F$12,"")))</f>
        <v>Paid in full</v>
      </c>
      <c r="G30" s="630"/>
    </row>
    <row r="31" spans="1:7">
      <c r="A31" s="608" t="str">
        <f>TOB!A13</f>
        <v>Reconstructive surgery following accident/eligible medical condition</v>
      </c>
      <c r="B31" s="566"/>
      <c r="C31" s="566"/>
      <c r="D31" s="566"/>
      <c r="E31" s="566"/>
      <c r="F31" s="584" t="str">
        <f>IF(LEFT(F11,3)="IP6",TOB!$C$13,IF(LEFT(F11,3)="IP7",TOB!$E$13,IF(LEFT(F11,3)="IP8",TOB!$F$13,"")))</f>
        <v>Paid in full</v>
      </c>
      <c r="G31" s="584"/>
    </row>
    <row r="32" spans="1:7">
      <c r="A32" s="595" t="str">
        <f>TOB!A14</f>
        <v>Specialist's consultations fees</v>
      </c>
      <c r="B32" s="596"/>
      <c r="C32" s="596"/>
      <c r="D32" s="596"/>
      <c r="E32" s="596"/>
      <c r="F32" s="630" t="str">
        <f>IF(LEFT(F11,3)="IP6",TOB!$C$14,IF(LEFT(F11,3)="IP7",TOB!$E$14,IF(LEFT(F11,3)="IP8",TOB!$F$14,"")))</f>
        <v>Paid in full</v>
      </c>
      <c r="G32" s="630"/>
    </row>
    <row r="33" spans="1:7">
      <c r="A33" s="593" t="str">
        <f>TOB!A15</f>
        <v>Diagnostic Test - Pathology Xrays</v>
      </c>
      <c r="B33" s="594"/>
      <c r="C33" s="594"/>
      <c r="D33" s="594"/>
      <c r="E33" s="594"/>
      <c r="F33" s="584" t="str">
        <f>IF(LEFT(F11,3)="IP6",TOB!$C$15,IF(LEFT(F11,3)="IP7",TOB!$E$15,IF(LEFT(F11,3)="IP8",TOB!$F$15,"")))</f>
        <v>Paid in full</v>
      </c>
      <c r="G33" s="584"/>
    </row>
    <row r="34" spans="1:7">
      <c r="A34" s="595" t="str">
        <f>TOB!A16</f>
        <v>Organ and bone marrow transplant services</v>
      </c>
      <c r="B34" s="596"/>
      <c r="C34" s="596"/>
      <c r="D34" s="596"/>
      <c r="E34" s="596"/>
      <c r="F34" s="630" t="str">
        <f>IF(LEFT(F11,3)="IP6",TOB!$C$16,IF(LEFT(F11,3)="IP7",TOB!$E$16,IF(LEFT(F11,3)="IP8",TOB!$F$16,"")))</f>
        <v>Paid in full</v>
      </c>
      <c r="G34" s="630"/>
    </row>
    <row r="35" spans="1:7" ht="15" customHeight="1">
      <c r="A35" s="593" t="str">
        <f>TOB!A17</f>
        <v>Prosthetic implants &amp; appliances</v>
      </c>
      <c r="B35" s="594"/>
      <c r="C35" s="594"/>
      <c r="D35" s="594"/>
      <c r="E35" s="594"/>
      <c r="F35" s="584" t="str">
        <f>IF(LEFT(F11,3)="IP6",TOB!$C$17,IF(LEFT(F11,3)="IP7",TOB!$E$17,IF(LEFT(F11,3)="IP8",TOB!$F$17,"")))</f>
        <v>Paid in full</v>
      </c>
      <c r="G35" s="584"/>
    </row>
    <row r="36" spans="1:7" ht="19.350000000000001" customHeight="1">
      <c r="A36" s="595" t="str">
        <f>TOB!A18</f>
        <v>Rehabilitation</v>
      </c>
      <c r="B36" s="596"/>
      <c r="C36" s="596"/>
      <c r="D36" s="596"/>
      <c r="E36" s="596"/>
      <c r="F36" s="630" t="str">
        <f>IF(LEFT(F11,3)="IP6",TOB!$C$18,IF(LEFT(F11,3)="IP7",TOB!$E$18,IF(LEFT(F11,3)="IP8",TOB!$F$18,"")))</f>
        <v>Paid in full for 30 days per medical condition</v>
      </c>
      <c r="G36" s="630"/>
    </row>
    <row r="37" spans="1:7">
      <c r="A37" s="593" t="str">
        <f>TOB!A19</f>
        <v>Emergency dental treatment following an accident</v>
      </c>
      <c r="B37" s="594"/>
      <c r="C37" s="594"/>
      <c r="D37" s="594"/>
      <c r="E37" s="594"/>
      <c r="F37" s="584" t="str">
        <f>IF(LEFT(F11,3)="IP6",TOB!$C$19,IF(LEFT(F11,3)="IP7",TOB!$E$19,IF(LEFT(F11,3)="IP8",TOB!$F$19,"")))</f>
        <v>Paid in full</v>
      </c>
      <c r="G37" s="584"/>
    </row>
    <row r="38" spans="1:7" ht="17.25" customHeight="1">
      <c r="A38" s="595" t="str">
        <f>TOB!A20</f>
        <v>Local road ambulance service</v>
      </c>
      <c r="B38" s="596"/>
      <c r="C38" s="596"/>
      <c r="D38" s="596"/>
      <c r="E38" s="596"/>
      <c r="F38" s="630" t="str">
        <f>IF(LEFT(F11,3)="IP6",TOB!$C$20,IF(LEFT(F11,3)="IP7",TOB!$E$20,IF(LEFT(F11,3)="IP8",TOB!$F$20,"")))</f>
        <v>Paid in full</v>
      </c>
      <c r="G38" s="630"/>
    </row>
    <row r="39" spans="1:7" ht="30.6" customHeight="1">
      <c r="A39" s="593" t="str">
        <f>TOB!A21</f>
        <v>Pre-operative consultation &amp; diagnostic procedure</v>
      </c>
      <c r="B39" s="594"/>
      <c r="C39" s="594"/>
      <c r="D39" s="594"/>
      <c r="E39" s="594"/>
      <c r="F39" s="584" t="str">
        <f>IF(LEFT(F11,3)="IP6",TOB!$C$21,IF(LEFT(F11,3)="IP7",TOB!$E$21,IF(LEFT(F11,3)="IP8",TOB!$F$21,"")))</f>
        <v>Up to $500 per year, within 30 days from the admission &amp; post hospitalization</v>
      </c>
      <c r="G39" s="584"/>
    </row>
    <row r="40" spans="1:7">
      <c r="A40" s="595" t="str">
        <f>TOB!A22</f>
        <v>Cancer treatment (in &amp; out patient)</v>
      </c>
      <c r="B40" s="596"/>
      <c r="C40" s="596"/>
      <c r="D40" s="596"/>
      <c r="E40" s="596"/>
      <c r="F40" s="630" t="str">
        <f>IF(LEFT(F11,3)="IP6",TOB!$C$22,IF(LEFT(F11,3)="IP7",TOB!$E$22,IF(LEFT(F11,3)="IP8",TOB!$F$22,"")))</f>
        <v>Paid in full</v>
      </c>
      <c r="G40" s="630"/>
    </row>
    <row r="41" spans="1:7">
      <c r="A41" s="593" t="str">
        <f>TOB!A23</f>
        <v>International Emergency Medical Assistance</v>
      </c>
      <c r="B41" s="594"/>
      <c r="C41" s="594"/>
      <c r="D41" s="594"/>
      <c r="E41" s="594"/>
      <c r="F41" s="584" t="str">
        <f>IF(LEFT(F11,3)="IP6",TOB!$C$23,IF(LEFT(F11,3)="IP7",TOB!$E$23,IF(LEFT(F11,3)="IP8",TOB!$F$23,"")))</f>
        <v>Paid in full</v>
      </c>
      <c r="G41" s="584"/>
    </row>
    <row r="42" spans="1:7" ht="36" customHeight="1">
      <c r="A42" s="628" t="str">
        <f>TOB!A24</f>
        <v>Complications of pregnancy and delivery from natural conception (10 months waiting period)</v>
      </c>
      <c r="B42" s="567"/>
      <c r="C42" s="567"/>
      <c r="D42" s="567"/>
      <c r="E42" s="567"/>
      <c r="F42" s="630" t="str">
        <f>IF(LEFT(F11,3)="IP6",TOB!$C$24,IF(LEFT(F11,3)="IP7",TOB!$E$24,IF(LEFT(F11,3)="IP8",TOB!$F$24,"")))</f>
        <v>Paid in full</v>
      </c>
      <c r="G42" s="630"/>
    </row>
    <row r="43" spans="1:7" hidden="1">
      <c r="A43" s="597" t="s">
        <v>228</v>
      </c>
      <c r="B43" s="598"/>
      <c r="C43" s="598"/>
      <c r="D43" s="598"/>
      <c r="E43" s="598"/>
      <c r="F43" s="583" t="b">
        <f>IF($F$11="IP1",TOB!#REF!,IF($F$11="IP2",TOB!#REF!))</f>
        <v>0</v>
      </c>
      <c r="G43" s="583"/>
    </row>
    <row r="44" spans="1:7" hidden="1">
      <c r="A44" s="614" t="str">
        <f>TOB!A22</f>
        <v>Cancer treatment (in &amp; out patient)</v>
      </c>
      <c r="B44" s="615"/>
      <c r="C44" s="615"/>
      <c r="D44" s="615"/>
      <c r="E44" s="615"/>
      <c r="F44" s="631" t="b">
        <f>IF($F$11="IP1",TOB!C22,IF($F$11="IP2",TOB!E22))</f>
        <v>0</v>
      </c>
      <c r="G44" s="631"/>
    </row>
    <row r="45" spans="1:7" hidden="1">
      <c r="A45" s="597" t="s">
        <v>229</v>
      </c>
      <c r="B45" s="598"/>
      <c r="C45" s="598"/>
      <c r="D45" s="598"/>
      <c r="E45" s="598"/>
      <c r="F45" s="632" t="b">
        <f>IF($F$11="IP1",TOB!#REF!,IF($F$11="IP2",TOB!#REF!))</f>
        <v>0</v>
      </c>
      <c r="G45" s="632"/>
    </row>
    <row r="46" spans="1:7" ht="11.25" hidden="1" customHeight="1">
      <c r="A46" s="595" t="e">
        <f>TOB!#REF!</f>
        <v>#REF!</v>
      </c>
      <c r="B46" s="596"/>
      <c r="C46" s="596"/>
      <c r="D46" s="596"/>
      <c r="E46" s="596"/>
      <c r="F46" s="634" t="b">
        <f>IF($F$11="IP1",TOB!#REF!,IF($F$11="IP2",TOB!#REF!))</f>
        <v>0</v>
      </c>
      <c r="G46" s="634"/>
    </row>
    <row r="47" spans="1:7" ht="11.25" hidden="1" customHeight="1">
      <c r="A47" s="595" t="e">
        <f>TOB!#REF!</f>
        <v>#REF!</v>
      </c>
      <c r="B47" s="596"/>
      <c r="C47" s="596"/>
      <c r="D47" s="596"/>
      <c r="E47" s="596"/>
      <c r="F47" s="634"/>
      <c r="G47" s="634"/>
    </row>
    <row r="48" spans="1:7" hidden="1">
      <c r="A48" s="597" t="s">
        <v>230</v>
      </c>
      <c r="B48" s="598"/>
      <c r="C48" s="598"/>
      <c r="D48" s="598"/>
      <c r="E48" s="598"/>
      <c r="F48" s="632" t="b">
        <f>IF($F$11="IP1",TOB!#REF!,IF($F$11="IP2",TOB!#REF!))</f>
        <v>0</v>
      </c>
      <c r="G48" s="632"/>
    </row>
    <row r="49" spans="1:7" ht="24" hidden="1" customHeight="1">
      <c r="A49" s="599" t="e">
        <f>TOB!#REF!</f>
        <v>#REF!</v>
      </c>
      <c r="B49" s="600"/>
      <c r="C49" s="600"/>
      <c r="D49" s="600"/>
      <c r="E49" s="600"/>
      <c r="F49" s="633" t="b">
        <f>IF($F$11="IP1",TOB!#REF!,IF($F$11="IP2",TOB!#REF!))</f>
        <v>0</v>
      </c>
      <c r="G49" s="633"/>
    </row>
    <row r="50" spans="1:7" hidden="1">
      <c r="A50" s="552"/>
      <c r="B50" s="552"/>
      <c r="C50" s="552"/>
      <c r="D50" s="552"/>
      <c r="E50" s="552"/>
      <c r="F50" s="637" t="b">
        <f>IF($F$11="IP1",TOB!C23,IF($F$11="IP2",TOB!E23))</f>
        <v>0</v>
      </c>
      <c r="G50" s="637"/>
    </row>
    <row r="51" spans="1:7" ht="6" hidden="1" customHeight="1">
      <c r="A51" s="552" t="str">
        <f>TOB!A23</f>
        <v>International Emergency Medical Assistance</v>
      </c>
      <c r="B51" s="552"/>
      <c r="C51" s="552"/>
      <c r="D51" s="552"/>
      <c r="E51" s="552"/>
      <c r="F51" s="637" t="b">
        <f>IF($F$11="IP1",TOB!C24,IF($F$11="IP2",TOB!E24))</f>
        <v>0</v>
      </c>
      <c r="G51" s="637"/>
    </row>
    <row r="52" spans="1:7" hidden="1">
      <c r="A52" s="598" t="str">
        <f>TOB!A24</f>
        <v>Complications of pregnancy and delivery from natural conception (10 months waiting period)</v>
      </c>
      <c r="B52" s="598"/>
      <c r="C52" s="598"/>
      <c r="D52" s="598"/>
      <c r="E52" s="598"/>
      <c r="F52" s="635" t="b">
        <f>IF($F$11="IP1",TOB!#REF!,IF($F$11="IP2",TOB!#REF!))</f>
        <v>0</v>
      </c>
      <c r="G52" s="635"/>
    </row>
    <row r="53" spans="1:7" ht="35.25" hidden="1" customHeight="1">
      <c r="A53" s="617" t="e">
        <f>TOB!#REF!</f>
        <v>#REF!</v>
      </c>
      <c r="B53" s="618"/>
      <c r="C53" s="618"/>
      <c r="D53" s="618"/>
      <c r="E53" s="618"/>
      <c r="F53" s="636" t="b">
        <f>IF($F$11="IP1",TOB!#REF!,IF($F$11="IP2",TOB!#REF!))</f>
        <v>0</v>
      </c>
      <c r="G53" s="636"/>
    </row>
    <row r="54" spans="1:7" ht="6.75" hidden="1" customHeight="1">
      <c r="A54" s="126"/>
      <c r="B54" s="126"/>
      <c r="C54" s="126"/>
      <c r="D54" s="126"/>
      <c r="E54" s="126"/>
      <c r="F54" s="126"/>
      <c r="G54" s="126"/>
    </row>
    <row r="55" spans="1:7" ht="21.75" customHeight="1">
      <c r="A55" s="640"/>
      <c r="B55" s="640"/>
      <c r="C55" s="640"/>
      <c r="D55" s="640"/>
      <c r="E55" s="640"/>
      <c r="F55" s="640"/>
      <c r="G55" s="640"/>
    </row>
    <row r="56" spans="1:7" ht="31.35" customHeight="1">
      <c r="A56" s="154"/>
      <c r="B56" s="154"/>
      <c r="C56" s="154"/>
      <c r="D56" s="154"/>
      <c r="E56" s="154"/>
      <c r="F56" s="154"/>
      <c r="G56" s="144" t="s">
        <v>231</v>
      </c>
    </row>
    <row r="57" spans="1:7" ht="15" customHeight="1">
      <c r="A57" s="571" t="str">
        <f>A1</f>
        <v>GLOBAL CARE - HEALTH INSURANCE QUOTATION</v>
      </c>
      <c r="B57" s="571"/>
      <c r="C57" s="571"/>
      <c r="D57" s="571"/>
      <c r="E57" s="571"/>
      <c r="F57" s="571"/>
      <c r="G57" s="571"/>
    </row>
    <row r="58" spans="1:7" ht="15" customHeight="1">
      <c r="A58" s="571" t="str">
        <f>A2</f>
        <v xml:space="preserve">  </v>
      </c>
      <c r="B58" s="571"/>
      <c r="C58" s="571"/>
      <c r="D58" s="571"/>
      <c r="E58" s="571"/>
      <c r="F58" s="571"/>
      <c r="G58" s="571"/>
    </row>
    <row r="59" spans="1:7" ht="15" customHeight="1">
      <c r="A59" s="137"/>
      <c r="B59" s="137"/>
      <c r="C59" s="137"/>
      <c r="D59" s="137"/>
      <c r="E59" s="137"/>
      <c r="F59" s="155"/>
      <c r="G59" s="155"/>
    </row>
    <row r="60" spans="1:7" ht="15" customHeight="1">
      <c r="A60" s="140"/>
      <c r="B60" s="140"/>
      <c r="C60" s="140"/>
      <c r="D60" s="140"/>
      <c r="E60" s="140"/>
      <c r="F60" s="641" t="s">
        <v>28</v>
      </c>
      <c r="G60" s="641"/>
    </row>
    <row r="61" spans="1:7" ht="15" customHeight="1">
      <c r="A61" s="578" t="s">
        <v>33</v>
      </c>
      <c r="B61" s="578"/>
      <c r="C61" s="578"/>
      <c r="D61" s="578"/>
      <c r="E61" s="578"/>
      <c r="F61" s="549" t="str">
        <f>Dashboard!F18</f>
        <v>Pre</v>
      </c>
      <c r="G61" s="549"/>
    </row>
    <row r="62" spans="1:7" ht="15" customHeight="1">
      <c r="A62" s="578" t="s">
        <v>35</v>
      </c>
      <c r="B62" s="578"/>
      <c r="C62" s="578"/>
      <c r="D62" s="578"/>
      <c r="E62" s="578"/>
      <c r="F62" s="549" t="str">
        <f>Dashboard!F19</f>
        <v>IP6 OP6</v>
      </c>
      <c r="G62" s="549"/>
    </row>
    <row r="63" spans="1:7" ht="15" customHeight="1">
      <c r="A63" s="578" t="s">
        <v>225</v>
      </c>
      <c r="B63" s="578"/>
      <c r="C63" s="578"/>
      <c r="D63" s="578"/>
      <c r="E63" s="578"/>
      <c r="F63" s="549" t="str">
        <f>Dashboard!F20</f>
        <v>Zone C</v>
      </c>
      <c r="G63" s="549"/>
    </row>
    <row r="64" spans="1:7" ht="15" customHeight="1">
      <c r="A64" s="578" t="s">
        <v>46</v>
      </c>
      <c r="B64" s="578"/>
      <c r="C64" s="578"/>
      <c r="D64" s="578"/>
      <c r="E64" s="578"/>
      <c r="F64" s="560" t="str">
        <f>Dashboard!F21</f>
        <v>NIL</v>
      </c>
      <c r="G64" s="560"/>
    </row>
    <row r="65" spans="1:7" ht="15" customHeight="1">
      <c r="A65" s="619" t="s">
        <v>232</v>
      </c>
      <c r="B65" s="587"/>
      <c r="C65" s="587"/>
      <c r="D65" s="587"/>
      <c r="E65" s="587"/>
      <c r="F65" s="583" t="b">
        <f>IF($F$11="IP1",TOB!C26,IF($F$11="IP2",TOB!E26))</f>
        <v>0</v>
      </c>
      <c r="G65" s="583"/>
    </row>
    <row r="66" spans="1:7">
      <c r="A66" s="568" t="s">
        <v>233</v>
      </c>
      <c r="B66" s="568"/>
      <c r="C66" s="568"/>
      <c r="D66" s="568"/>
      <c r="E66" s="568"/>
      <c r="F66" s="591">
        <f>IF(F12="OP6",TOB!$C$26,IF(F12="OP7",TOB!$E$26,IF(F12="OP8",TOB!$F$26,"")))</f>
        <v>2000</v>
      </c>
      <c r="G66" s="591"/>
    </row>
    <row r="67" spans="1:7">
      <c r="A67" s="594" t="str">
        <f>TOB!A27</f>
        <v>General Practitioner fees</v>
      </c>
      <c r="B67" s="594"/>
      <c r="C67" s="594"/>
      <c r="D67" s="594"/>
      <c r="E67" s="594"/>
      <c r="F67" s="584" t="str">
        <f>IF(F12="OP6",TOB!$C$27,IF(F12="OP7",TOB!$E$27,IF(F12="OP8",TOB!$F$27,"")))</f>
        <v>$200 per visit</v>
      </c>
      <c r="G67" s="584"/>
    </row>
    <row r="68" spans="1:7">
      <c r="A68" s="596" t="str">
        <f>TOB!A28</f>
        <v>Specialist fees</v>
      </c>
      <c r="B68" s="596"/>
      <c r="C68" s="596"/>
      <c r="D68" s="596"/>
      <c r="E68" s="596"/>
      <c r="F68" s="585" t="str">
        <f>IF(F12="OP6",TOB!$C$28,IF(F12="OP7",TOB!$E$28,IF(F12="OP8",TOB!$F$28,"")))</f>
        <v>$200 per visit</v>
      </c>
      <c r="G68" s="585"/>
    </row>
    <row r="69" spans="1:7">
      <c r="A69" s="594" t="str">
        <f>TOB!A29</f>
        <v>Prescribed Medicine</v>
      </c>
      <c r="B69" s="594"/>
      <c r="C69" s="594"/>
      <c r="D69" s="594"/>
      <c r="E69" s="594"/>
      <c r="F69" s="584" t="str">
        <f>IF(F12="OP6",TOB!$C$29,IF(F12="OP7",TOB!$E$29,IF(F12="OP8",TOB!$F$29,"")))</f>
        <v>$200 per visit</v>
      </c>
      <c r="G69" s="584"/>
    </row>
    <row r="70" spans="1:7">
      <c r="A70" s="596" t="str">
        <f>TOB!A30</f>
        <v>Minor Surgery</v>
      </c>
      <c r="B70" s="596"/>
      <c r="C70" s="596"/>
      <c r="D70" s="596"/>
      <c r="E70" s="596"/>
      <c r="F70" s="585" t="str">
        <f>IF(F12="OP6",TOB!$C$30,IF(F12="OP7",TOB!$E$30,IF(F12="OP8",TOB!$F$30,"")))</f>
        <v>$200 per visit</v>
      </c>
      <c r="G70" s="585"/>
    </row>
    <row r="71" spans="1:7">
      <c r="A71" s="594" t="str">
        <f>TOB!A31</f>
        <v>Lab tests, Xrays, Diagnostic &amp; Pathology tests</v>
      </c>
      <c r="B71" s="594"/>
      <c r="C71" s="594"/>
      <c r="D71" s="594"/>
      <c r="E71" s="594"/>
      <c r="F71" s="584" t="str">
        <f>IF(F12="OP6",TOB!$C$31,IF(F12="OP7",TOB!$E$31,IF(F12="OP8",TOB!$F$31,"")))</f>
        <v>$200 per visit</v>
      </c>
      <c r="G71" s="584"/>
    </row>
    <row r="72" spans="1:7" ht="15" customHeight="1">
      <c r="A72" s="596" t="str">
        <f>TOB!A32</f>
        <v>Vaccinations</v>
      </c>
      <c r="B72" s="596"/>
      <c r="C72" s="596"/>
      <c r="D72" s="596"/>
      <c r="E72" s="596"/>
      <c r="F72" s="585" t="str">
        <f>IF(F12="OP6",TOB!$C$32,IF(F12="OP7",TOB!$E$32,IF(F12="OP8",TOB!$F$32,"")))</f>
        <v>Up to $30 per year</v>
      </c>
      <c r="G72" s="585"/>
    </row>
    <row r="73" spans="1:7" ht="22.5" customHeight="1">
      <c r="A73" s="566" t="str">
        <f>TOB!A33</f>
        <v>Chiropractic, osteopathy, homeopathy, acupuncture treatment, traditional Chinese medicine</v>
      </c>
      <c r="B73" s="566"/>
      <c r="C73" s="566"/>
      <c r="D73" s="566"/>
      <c r="E73" s="566"/>
      <c r="F73" s="584" t="str">
        <f>IF(F12="OP6",TOB!$C$33,IF(F12="OP7",TOB!$E$33,IF(F12="OP8",TOB!$F$33,"")))</f>
        <v>Up to $100 per year</v>
      </c>
      <c r="G73" s="584"/>
    </row>
    <row r="74" spans="1:7" ht="21.75" customHeight="1">
      <c r="A74" s="596" t="str">
        <f>TOB!A34</f>
        <v>Prescribed physiotherapy</v>
      </c>
      <c r="B74" s="596"/>
      <c r="C74" s="596"/>
      <c r="D74" s="596"/>
      <c r="E74" s="596"/>
      <c r="F74" s="585" t="str">
        <f>IF(F12="OP6",TOB!$C$34,IF(F12="OP7",TOB!$E$34,IF(F12="OP8",TOB!$F$34,"")))</f>
        <v>Up to $100 per year</v>
      </c>
      <c r="G74" s="585"/>
    </row>
    <row r="75" spans="1:7" ht="15" customHeight="1">
      <c r="A75" s="594" t="str">
        <f>TOB!A35</f>
        <v>Prescribed medical aids (hearing aids &amp; orthopaedic appliances)</v>
      </c>
      <c r="B75" s="594"/>
      <c r="C75" s="594"/>
      <c r="D75" s="594"/>
      <c r="E75" s="594"/>
      <c r="F75" s="584" t="str">
        <f>IF(F12="OP6",TOB!$C$35,IF(F12="OP7",TOB!$E$35,IF(F12="OP8",TOB!$F$35,"")))</f>
        <v>Not covered</v>
      </c>
      <c r="G75" s="584"/>
    </row>
    <row r="76" spans="1:7" ht="36" customHeight="1">
      <c r="A76" s="567" t="str">
        <f>TOB!A36</f>
        <v xml:space="preserve">Routine health check up including screening for early detection 
(Full health screen, Mammogram, Papanicolaou (PAP) test, Prostate Cancer Screen) </v>
      </c>
      <c r="B76" s="567"/>
      <c r="C76" s="567"/>
      <c r="D76" s="567"/>
      <c r="E76" s="567"/>
      <c r="F76" s="585" t="str">
        <f>IF(F12="OP6",TOB!$C$36,IF(F12="OP7",TOB!$E$36,IF(F12="OP8",TOB!$F$36,"")))</f>
        <v>Not covered</v>
      </c>
      <c r="G76" s="585"/>
    </row>
    <row r="77" spans="1:7" ht="15" customHeight="1">
      <c r="A77" s="594" t="str">
        <f>TOB!A37</f>
        <v>Out-patient psychiatric treatment</v>
      </c>
      <c r="B77" s="594"/>
      <c r="C77" s="594"/>
      <c r="D77" s="594"/>
      <c r="E77" s="594"/>
      <c r="F77" s="584" t="str">
        <f>IF(F12="OP6",TOB!$C$37,IF(F12="OP7",TOB!$E$37,IF(F12="OP8",TOB!$F$37,"")))</f>
        <v>Up to $200 per year</v>
      </c>
      <c r="G77" s="584"/>
    </row>
    <row r="78" spans="1:7" ht="15.6" customHeight="1">
      <c r="A78" s="147"/>
      <c r="B78" s="147"/>
      <c r="C78" s="147"/>
      <c r="D78" s="147"/>
      <c r="E78" s="147"/>
      <c r="F78" s="150"/>
      <c r="G78" s="150"/>
    </row>
    <row r="79" spans="1:7">
      <c r="A79" s="587" t="str">
        <f>TOB!A39</f>
        <v>Dental / Maternity / Vision</v>
      </c>
      <c r="B79" s="587"/>
      <c r="C79" s="587"/>
      <c r="D79" s="587"/>
      <c r="E79" s="587"/>
      <c r="F79" s="590" t="b">
        <f>IF($F$11="IP1",TOB!C40,IF($F$11="IP2",TOB!E40))</f>
        <v>0</v>
      </c>
      <c r="G79" s="590"/>
    </row>
    <row r="80" spans="1:7">
      <c r="A80" s="568" t="str">
        <f>TOB!A40</f>
        <v>Dental &amp; Vision benefits</v>
      </c>
      <c r="B80" s="568"/>
      <c r="C80" s="568"/>
      <c r="D80" s="568"/>
      <c r="E80" s="568"/>
      <c r="F80" s="589"/>
      <c r="G80" s="589"/>
    </row>
    <row r="81" spans="1:7" ht="15" customHeight="1">
      <c r="A81" s="596" t="str">
        <f>TOB!A41</f>
        <v>Routine dental treatment (check up, basic treatments)</v>
      </c>
      <c r="B81" s="596"/>
      <c r="C81" s="596"/>
      <c r="D81" s="596"/>
      <c r="E81" s="596"/>
      <c r="F81" s="570" t="str">
        <f>IF(F13=0,"-",IF(F13="DV6",TOB!$C$41,IF(F13="DV7",TOB!$E$41,IF(F13="DV8",TOB!$F$41,IF(F13="DMV6",TOB!$C$41,IF(F13="DMV7",TOB!$E$41,IF(F13="DMV8",TOB!$F$41,"")))))))</f>
        <v>-</v>
      </c>
      <c r="G81" s="570"/>
    </row>
    <row r="82" spans="1:7" ht="23.1" customHeight="1">
      <c r="A82" s="596" t="str">
        <f>TOB!A42</f>
        <v>Major restorative dental treatment including orthodontic, prostheses bridges, implants (9 months waiting period)</v>
      </c>
      <c r="B82" s="596"/>
      <c r="C82" s="596"/>
      <c r="D82" s="596"/>
      <c r="E82" s="596"/>
      <c r="F82" s="570"/>
      <c r="G82" s="570"/>
    </row>
    <row r="83" spans="1:7" ht="21" customHeight="1">
      <c r="A83" s="596" t="str">
        <f>TOB!A43</f>
        <v>Orthodontic for children less than 18 (24 months waiting period)</v>
      </c>
      <c r="B83" s="596"/>
      <c r="C83" s="596"/>
      <c r="D83" s="596"/>
      <c r="E83" s="596"/>
      <c r="F83" s="570"/>
      <c r="G83" s="570"/>
    </row>
    <row r="84" spans="1:7" ht="20.100000000000001" customHeight="1">
      <c r="A84" s="594" t="str">
        <f>TOB!A44</f>
        <v>Vision Care including glasses, frames, contact lenses, laser treatment (9 months waiting period)</v>
      </c>
      <c r="B84" s="594"/>
      <c r="C84" s="594"/>
      <c r="D84" s="594"/>
      <c r="E84" s="594"/>
      <c r="F84" s="584" t="str">
        <f>IF(F13=0,"-",IF(F13="DV6",TOB!$C$44,IF(F13="DV7",TOB!$E$44,IF(F13="DV8",TOB!$F$44,IF(F13="DMV6",TOB!$C$44,IF(F13="DMV7",TOB!$E$44,IF(F13="DMV8",TOB!$F$44,"")))))))</f>
        <v>-</v>
      </c>
      <c r="G84" s="584"/>
    </row>
    <row r="85" spans="1:7" ht="15" customHeight="1">
      <c r="A85" s="568" t="str">
        <f>TOB!A45</f>
        <v>Maternity benefits</v>
      </c>
      <c r="B85" s="568"/>
      <c r="C85" s="568"/>
      <c r="D85" s="568"/>
      <c r="E85" s="568"/>
      <c r="F85" s="589"/>
      <c r="G85" s="589"/>
    </row>
    <row r="86" spans="1:7" ht="15" customHeight="1">
      <c r="A86" s="552" t="str">
        <f>TOB!A46</f>
        <v>Normal pregnancy and delivery costs (10 months waiting period)</v>
      </c>
      <c r="B86" s="552"/>
      <c r="C86" s="552"/>
      <c r="D86" s="552"/>
      <c r="E86" s="552"/>
      <c r="F86" s="561" t="str">
        <f>IF(F13=0,"-",IF(F13="DV6","-",IF(F13="DV7","-",IF(F13="DV8","-",IF(F13="DMV6",TOB!$C$46,IF(F13="DMV7",TOB!$E$46,IF(F13="DMV8",TOB!$F$46,"")))))))</f>
        <v>-</v>
      </c>
      <c r="G86" s="561"/>
    </row>
    <row r="87" spans="1:7">
      <c r="A87" s="552" t="str">
        <f>TOB!A47</f>
        <v>New born care within 25 days after birth (10 months waiting period)</v>
      </c>
      <c r="B87" s="552"/>
      <c r="C87" s="552"/>
      <c r="D87" s="552"/>
      <c r="E87" s="552"/>
      <c r="F87" s="561"/>
      <c r="G87" s="561"/>
    </row>
    <row r="88" spans="1:7" ht="6" hidden="1" customHeight="1">
      <c r="A88" s="594"/>
      <c r="B88" s="594"/>
      <c r="C88" s="594"/>
      <c r="D88" s="594"/>
      <c r="E88" s="594"/>
      <c r="F88" s="584"/>
      <c r="G88" s="584"/>
    </row>
    <row r="89" spans="1:7" hidden="1">
      <c r="A89" s="568" t="e">
        <f>TOB!#REF!</f>
        <v>#REF!</v>
      </c>
      <c r="B89" s="568"/>
      <c r="C89" s="568"/>
      <c r="D89" s="568"/>
      <c r="E89" s="568"/>
      <c r="F89" s="589"/>
      <c r="G89" s="589"/>
    </row>
    <row r="90" spans="1:7" ht="9" hidden="1" customHeight="1">
      <c r="A90" s="567" t="str">
        <f>TOB!A44</f>
        <v>Vision Care including glasses, frames, contact lenses, laser treatment (9 months waiting period)</v>
      </c>
      <c r="B90" s="567"/>
      <c r="C90" s="567"/>
      <c r="D90" s="567"/>
      <c r="E90" s="567"/>
      <c r="F90" s="570" t="str">
        <f>IF($F$13=0,TOB!C44,IF($F$13="DMV1",TOB!E44,IF($F$13="DMV2",TOB!F44,IF($F$13="DMV3",TOB!G50,IF($F$13="DMV4",TOB!H50)))))</f>
        <v>Up to $100 per year</v>
      </c>
      <c r="G90" s="570"/>
    </row>
    <row r="91" spans="1:7" ht="6.95" hidden="1" customHeight="1">
      <c r="A91" s="567"/>
      <c r="B91" s="567"/>
      <c r="C91" s="567"/>
      <c r="D91" s="567"/>
      <c r="E91" s="567"/>
      <c r="F91" s="570"/>
      <c r="G91" s="570"/>
    </row>
    <row r="92" spans="1:7" ht="8.4499999999999993" hidden="1" customHeight="1">
      <c r="A92" s="147"/>
      <c r="B92" s="147"/>
      <c r="C92" s="147"/>
      <c r="D92" s="147"/>
      <c r="E92" s="147"/>
      <c r="F92" s="152"/>
      <c r="G92" s="152"/>
    </row>
    <row r="93" spans="1:7" ht="8.4499999999999993" customHeight="1">
      <c r="A93" s="147"/>
      <c r="B93" s="147"/>
      <c r="C93" s="147"/>
      <c r="D93" s="147"/>
      <c r="E93" s="147"/>
      <c r="F93" s="152"/>
      <c r="G93" s="152"/>
    </row>
    <row r="94" spans="1:7" ht="15" customHeight="1">
      <c r="A94" s="587" t="s">
        <v>234</v>
      </c>
      <c r="B94" s="587"/>
      <c r="C94" s="587"/>
      <c r="D94" s="587"/>
      <c r="E94" s="587"/>
      <c r="F94" s="587"/>
      <c r="G94" s="587"/>
    </row>
    <row r="95" spans="1:7">
      <c r="A95" s="627" t="s">
        <v>235</v>
      </c>
      <c r="B95" s="627"/>
      <c r="C95" s="627"/>
      <c r="D95" s="627"/>
      <c r="E95" s="627"/>
      <c r="F95" s="627"/>
      <c r="G95" s="627"/>
    </row>
    <row r="96" spans="1:7" ht="26.1" customHeight="1">
      <c r="A96" s="567" t="s">
        <v>236</v>
      </c>
      <c r="B96" s="567"/>
      <c r="C96" s="567"/>
      <c r="D96" s="567"/>
      <c r="E96" s="567"/>
      <c r="F96" s="585" t="s">
        <v>237</v>
      </c>
      <c r="G96" s="585"/>
    </row>
    <row r="97" spans="1:7">
      <c r="A97" s="615" t="s">
        <v>238</v>
      </c>
      <c r="B97" s="615"/>
      <c r="C97" s="615"/>
      <c r="D97" s="615"/>
      <c r="E97" s="615"/>
      <c r="F97" s="557" t="s">
        <v>237</v>
      </c>
      <c r="G97" s="557"/>
    </row>
    <row r="98" spans="1:7" ht="25.5" customHeight="1">
      <c r="A98" s="567" t="s">
        <v>239</v>
      </c>
      <c r="B98" s="567"/>
      <c r="C98" s="567"/>
      <c r="D98" s="567"/>
      <c r="E98" s="567"/>
      <c r="F98" s="585" t="s">
        <v>237</v>
      </c>
      <c r="G98" s="585"/>
    </row>
    <row r="99" spans="1:7">
      <c r="A99" s="568" t="s">
        <v>240</v>
      </c>
      <c r="B99" s="568"/>
      <c r="C99" s="568"/>
      <c r="D99" s="568"/>
      <c r="E99" s="568"/>
      <c r="F99" s="568"/>
      <c r="G99" s="568"/>
    </row>
    <row r="100" spans="1:7" ht="15" customHeight="1">
      <c r="A100" s="567" t="s">
        <v>241</v>
      </c>
      <c r="B100" s="567"/>
      <c r="C100" s="567"/>
      <c r="D100" s="567"/>
      <c r="E100" s="567"/>
      <c r="F100" s="585" t="s">
        <v>237</v>
      </c>
      <c r="G100" s="585"/>
    </row>
    <row r="101" spans="1:7" ht="9.6" customHeight="1">
      <c r="F101" s="125"/>
      <c r="G101" s="125"/>
    </row>
    <row r="102" spans="1:7">
      <c r="A102" s="568" t="s">
        <v>242</v>
      </c>
      <c r="B102" s="568"/>
      <c r="C102" s="568"/>
      <c r="D102" s="568"/>
      <c r="E102" s="568"/>
      <c r="F102" s="568"/>
      <c r="G102" s="568"/>
    </row>
    <row r="103" spans="1:7" ht="14.45" customHeight="1">
      <c r="A103" s="567" t="s">
        <v>243</v>
      </c>
      <c r="B103" s="567"/>
      <c r="C103" s="567"/>
      <c r="D103" s="567"/>
      <c r="E103" s="567"/>
      <c r="F103" s="567"/>
      <c r="G103" s="567"/>
    </row>
    <row r="104" spans="1:7" ht="14.45" customHeight="1">
      <c r="A104" s="567" t="s">
        <v>244</v>
      </c>
      <c r="B104" s="567"/>
      <c r="C104" s="567"/>
      <c r="D104" s="567"/>
      <c r="E104" s="567"/>
      <c r="F104" s="567"/>
      <c r="G104" s="567"/>
    </row>
    <row r="105" spans="1:7" ht="14.45" customHeight="1">
      <c r="A105" s="567" t="s">
        <v>229</v>
      </c>
      <c r="B105" s="567"/>
      <c r="C105" s="567"/>
      <c r="D105" s="567"/>
      <c r="E105" s="567"/>
      <c r="F105" s="567"/>
      <c r="G105" s="567"/>
    </row>
    <row r="106" spans="1:7" ht="14.45" customHeight="1">
      <c r="A106" s="567" t="s">
        <v>245</v>
      </c>
      <c r="B106" s="567"/>
      <c r="C106" s="567"/>
      <c r="D106" s="567"/>
      <c r="E106" s="567"/>
      <c r="F106" s="567"/>
      <c r="G106" s="567"/>
    </row>
    <row r="107" spans="1:7" ht="14.45" customHeight="1">
      <c r="A107" s="567" t="s">
        <v>246</v>
      </c>
      <c r="B107" s="567"/>
      <c r="C107" s="567"/>
      <c r="D107" s="567"/>
      <c r="E107" s="567"/>
      <c r="F107" s="567"/>
      <c r="G107" s="567"/>
    </row>
    <row r="108" spans="1:7" ht="14.45" customHeight="1">
      <c r="A108" s="429" t="s">
        <v>247</v>
      </c>
      <c r="B108" s="429"/>
      <c r="C108" s="429"/>
      <c r="D108" s="429"/>
      <c r="E108" s="429"/>
      <c r="F108" s="430"/>
      <c r="G108" s="430"/>
    </row>
    <row r="109" spans="1:7" ht="14.45" customHeight="1">
      <c r="A109" s="146"/>
      <c r="B109" s="146"/>
      <c r="C109" s="146"/>
      <c r="D109" s="146"/>
      <c r="E109" s="146"/>
      <c r="F109" s="146"/>
      <c r="G109" s="144" t="s">
        <v>248</v>
      </c>
    </row>
    <row r="110" spans="1:7">
      <c r="A110" s="571" t="str">
        <f>A1</f>
        <v>GLOBAL CARE - HEALTH INSURANCE QUOTATION</v>
      </c>
      <c r="B110" s="571"/>
      <c r="C110" s="571"/>
      <c r="D110" s="571"/>
      <c r="E110" s="571"/>
      <c r="F110" s="571"/>
      <c r="G110" s="571"/>
    </row>
    <row r="111" spans="1:7">
      <c r="A111" s="571" t="str">
        <f>A2</f>
        <v xml:space="preserve">  </v>
      </c>
      <c r="B111" s="571"/>
      <c r="C111" s="571"/>
      <c r="D111" s="571"/>
      <c r="E111" s="571"/>
      <c r="F111" s="571"/>
      <c r="G111" s="571"/>
    </row>
    <row r="112" spans="1:7" ht="14.25" hidden="1" customHeight="1"/>
    <row r="113" spans="1:7" ht="8.1" customHeight="1">
      <c r="A113" s="552"/>
      <c r="B113" s="552"/>
      <c r="C113" s="161"/>
      <c r="D113" s="67"/>
      <c r="E113" s="67"/>
      <c r="F113" s="67"/>
      <c r="G113" s="67"/>
    </row>
    <row r="114" spans="1:7" ht="5.85" hidden="1" customHeight="1">
      <c r="A114" s="136"/>
      <c r="B114" s="136"/>
      <c r="C114" s="136"/>
      <c r="D114" s="136"/>
      <c r="E114" s="136"/>
      <c r="F114" s="136"/>
      <c r="G114" s="136"/>
    </row>
    <row r="115" spans="1:7" hidden="1">
      <c r="A115" s="588" t="s">
        <v>249</v>
      </c>
      <c r="B115" s="588"/>
      <c r="C115" s="588"/>
      <c r="D115" s="588"/>
      <c r="E115" s="588"/>
      <c r="F115" s="588"/>
      <c r="G115" s="588"/>
    </row>
    <row r="116" spans="1:7" ht="14.45" hidden="1" customHeight="1">
      <c r="A116" s="623" t="s">
        <v>250</v>
      </c>
      <c r="B116" s="623"/>
      <c r="C116" s="623"/>
      <c r="D116" s="623"/>
      <c r="E116" s="623"/>
      <c r="F116" s="623"/>
      <c r="G116" s="623"/>
    </row>
    <row r="117" spans="1:7" ht="14.45" hidden="1" customHeight="1">
      <c r="A117" s="567" t="s">
        <v>251</v>
      </c>
      <c r="B117" s="567"/>
      <c r="C117" s="567"/>
      <c r="D117" s="567"/>
      <c r="E117" s="567"/>
      <c r="F117" s="585" t="s">
        <v>237</v>
      </c>
      <c r="G117" s="585"/>
    </row>
    <row r="118" spans="1:7" ht="14.45" hidden="1" customHeight="1">
      <c r="A118" s="579" t="s">
        <v>252</v>
      </c>
      <c r="B118" s="579"/>
      <c r="C118" s="579"/>
      <c r="D118" s="579"/>
      <c r="E118" s="579"/>
      <c r="F118" s="620" t="s">
        <v>237</v>
      </c>
      <c r="G118" s="620"/>
    </row>
    <row r="119" spans="1:7" ht="14.45" hidden="1" customHeight="1">
      <c r="A119" s="567" t="s">
        <v>253</v>
      </c>
      <c r="B119" s="567"/>
      <c r="C119" s="567"/>
      <c r="D119" s="567"/>
      <c r="E119" s="567"/>
      <c r="F119" s="585" t="s">
        <v>237</v>
      </c>
      <c r="G119" s="585"/>
    </row>
    <row r="120" spans="1:7" ht="14.45" hidden="1" customHeight="1">
      <c r="A120" s="579" t="s">
        <v>254</v>
      </c>
      <c r="B120" s="579"/>
      <c r="C120" s="579"/>
      <c r="D120" s="579"/>
      <c r="E120" s="579"/>
      <c r="F120" s="620" t="s">
        <v>237</v>
      </c>
      <c r="G120" s="620"/>
    </row>
    <row r="121" spans="1:7" ht="26.45" hidden="1" customHeight="1">
      <c r="A121" s="567" t="s">
        <v>255</v>
      </c>
      <c r="B121" s="567"/>
      <c r="C121" s="567"/>
      <c r="D121" s="567"/>
      <c r="E121" s="567"/>
      <c r="F121" s="585" t="s">
        <v>256</v>
      </c>
      <c r="G121" s="585"/>
    </row>
    <row r="122" spans="1:7" ht="14.45" hidden="1" customHeight="1">
      <c r="A122" s="579" t="s">
        <v>257</v>
      </c>
      <c r="B122" s="579"/>
      <c r="C122" s="579"/>
      <c r="D122" s="579"/>
      <c r="E122" s="579"/>
      <c r="F122" s="620" t="s">
        <v>237</v>
      </c>
      <c r="G122" s="620"/>
    </row>
    <row r="123" spans="1:7" ht="14.45" hidden="1" customHeight="1">
      <c r="A123" s="623" t="s">
        <v>258</v>
      </c>
      <c r="B123" s="623"/>
      <c r="C123" s="623"/>
      <c r="D123" s="623"/>
      <c r="E123" s="623"/>
      <c r="F123" s="623"/>
      <c r="G123" s="623"/>
    </row>
    <row r="124" spans="1:7" ht="16.5" hidden="1" customHeight="1">
      <c r="A124" s="567" t="s">
        <v>259</v>
      </c>
      <c r="B124" s="567"/>
      <c r="C124" s="567"/>
      <c r="D124" s="567"/>
      <c r="E124" s="567"/>
      <c r="F124" s="585" t="s">
        <v>260</v>
      </c>
      <c r="G124" s="585"/>
    </row>
    <row r="125" spans="1:7" ht="14.45" hidden="1" customHeight="1">
      <c r="A125" s="579" t="s">
        <v>261</v>
      </c>
      <c r="B125" s="579"/>
      <c r="C125" s="579"/>
      <c r="D125" s="579"/>
      <c r="E125" s="579"/>
      <c r="F125" s="620" t="s">
        <v>237</v>
      </c>
      <c r="G125" s="620"/>
    </row>
    <row r="126" spans="1:7" ht="14.45" hidden="1" customHeight="1">
      <c r="A126" s="567" t="s">
        <v>262</v>
      </c>
      <c r="B126" s="567"/>
      <c r="C126" s="567"/>
      <c r="D126" s="567"/>
      <c r="E126" s="567"/>
      <c r="F126" s="585" t="s">
        <v>237</v>
      </c>
      <c r="G126" s="585"/>
    </row>
    <row r="127" spans="1:7" ht="14.45" hidden="1" customHeight="1">
      <c r="A127" s="579" t="s">
        <v>263</v>
      </c>
      <c r="B127" s="579"/>
      <c r="C127" s="579"/>
      <c r="D127" s="579"/>
      <c r="E127" s="579"/>
      <c r="F127" s="620" t="s">
        <v>237</v>
      </c>
      <c r="G127" s="620"/>
    </row>
    <row r="128" spans="1:7" ht="25.5" hidden="1" customHeight="1">
      <c r="A128" s="567" t="s">
        <v>264</v>
      </c>
      <c r="B128" s="567"/>
      <c r="C128" s="567"/>
      <c r="D128" s="567"/>
      <c r="E128" s="567"/>
      <c r="F128" s="585" t="s">
        <v>237</v>
      </c>
      <c r="G128" s="585"/>
    </row>
    <row r="129" spans="1:7" ht="14.45" hidden="1" customHeight="1">
      <c r="A129" s="623" t="s">
        <v>265</v>
      </c>
      <c r="B129" s="623"/>
      <c r="C129" s="623"/>
      <c r="D129" s="623"/>
      <c r="E129" s="623"/>
      <c r="F129" s="623"/>
      <c r="G129" s="623"/>
    </row>
    <row r="130" spans="1:7" ht="14.45" hidden="1" customHeight="1">
      <c r="A130" s="579" t="s">
        <v>266</v>
      </c>
      <c r="B130" s="579"/>
      <c r="C130" s="579"/>
      <c r="D130" s="579"/>
      <c r="E130" s="579"/>
      <c r="F130" s="620" t="s">
        <v>237</v>
      </c>
      <c r="G130" s="620"/>
    </row>
    <row r="131" spans="1:7" ht="14.45" hidden="1" customHeight="1">
      <c r="A131" s="567" t="s">
        <v>267</v>
      </c>
      <c r="B131" s="567"/>
      <c r="C131" s="567"/>
      <c r="D131" s="567"/>
      <c r="E131" s="567"/>
      <c r="F131" s="585" t="s">
        <v>237</v>
      </c>
      <c r="G131" s="585"/>
    </row>
    <row r="132" spans="1:7" ht="16.5" customHeight="1">
      <c r="A132" s="72"/>
      <c r="B132" s="72"/>
    </row>
    <row r="133" spans="1:7" ht="14.85" customHeight="1">
      <c r="A133" s="576" t="s">
        <v>221</v>
      </c>
      <c r="B133" s="576"/>
      <c r="C133" s="576"/>
      <c r="D133" s="67"/>
      <c r="E133" s="67"/>
      <c r="F133" s="67"/>
      <c r="G133" s="67"/>
    </row>
    <row r="134" spans="1:7" ht="12.6" customHeight="1">
      <c r="A134" s="552" t="s">
        <v>222</v>
      </c>
      <c r="B134" s="552"/>
      <c r="C134" s="552"/>
      <c r="D134" s="552"/>
      <c r="E134" s="552"/>
      <c r="F134" s="552"/>
      <c r="G134" s="552"/>
    </row>
    <row r="135" spans="1:7" ht="12.6" customHeight="1">
      <c r="A135" s="552" t="s">
        <v>223</v>
      </c>
      <c r="B135" s="552"/>
      <c r="C135" s="552"/>
      <c r="D135" s="552"/>
      <c r="E135" s="552"/>
      <c r="F135" s="552"/>
      <c r="G135" s="552"/>
    </row>
    <row r="136" spans="1:7" ht="12.6" customHeight="1">
      <c r="A136" s="552" t="s">
        <v>224</v>
      </c>
      <c r="B136" s="552"/>
      <c r="C136" s="552"/>
      <c r="D136" s="552"/>
      <c r="E136" s="552"/>
      <c r="F136" s="552"/>
      <c r="G136" s="552"/>
    </row>
    <row r="137" spans="1:7" ht="12.6" customHeight="1">
      <c r="A137" s="553"/>
      <c r="B137" s="553"/>
      <c r="C137" s="553"/>
      <c r="D137" s="553"/>
      <c r="E137" s="553"/>
      <c r="F137" s="553"/>
      <c r="G137" s="553"/>
    </row>
    <row r="138" spans="1:7" ht="14.85" customHeight="1">
      <c r="A138" s="72"/>
      <c r="B138" s="72"/>
    </row>
    <row r="139" spans="1:7" ht="13.5" customHeight="1">
      <c r="A139" s="138"/>
      <c r="B139" s="138"/>
      <c r="C139" s="138"/>
      <c r="D139" s="138"/>
      <c r="E139" s="138"/>
      <c r="F139" s="569" t="s">
        <v>28</v>
      </c>
      <c r="G139" s="569"/>
    </row>
    <row r="140" spans="1:7" ht="13.5" customHeight="1">
      <c r="A140" s="578" t="s">
        <v>33</v>
      </c>
      <c r="B140" s="578"/>
      <c r="C140" s="578"/>
      <c r="D140" s="578"/>
      <c r="E140" s="578"/>
      <c r="F140" s="549" t="str">
        <f>Dashboard!F18</f>
        <v>Pre</v>
      </c>
      <c r="G140" s="549"/>
    </row>
    <row r="141" spans="1:7" ht="14.25" customHeight="1">
      <c r="A141" s="578" t="s">
        <v>35</v>
      </c>
      <c r="B141" s="578"/>
      <c r="C141" s="578"/>
      <c r="D141" s="578"/>
      <c r="E141" s="578"/>
      <c r="F141" s="549" t="str">
        <f>Dashboard!F19</f>
        <v>IP6 OP6</v>
      </c>
      <c r="G141" s="549"/>
    </row>
    <row r="142" spans="1:7" ht="14.25" customHeight="1">
      <c r="A142" s="578" t="s">
        <v>225</v>
      </c>
      <c r="B142" s="578"/>
      <c r="C142" s="578"/>
      <c r="D142" s="578"/>
      <c r="E142" s="578"/>
      <c r="F142" s="549" t="str">
        <f>Dashboard!F20</f>
        <v>Zone C</v>
      </c>
      <c r="G142" s="549"/>
    </row>
    <row r="143" spans="1:7" ht="14.25" customHeight="1">
      <c r="A143" s="578" t="s">
        <v>46</v>
      </c>
      <c r="B143" s="578"/>
      <c r="C143" s="578"/>
      <c r="D143" s="578"/>
      <c r="E143" s="578"/>
      <c r="F143" s="560" t="str">
        <f>Dashboard!F21</f>
        <v>NIL</v>
      </c>
      <c r="G143" s="560"/>
    </row>
    <row r="144" spans="1:7" ht="25.5" customHeight="1">
      <c r="A144" s="151"/>
      <c r="B144" s="625" t="s">
        <v>14</v>
      </c>
      <c r="C144" s="625"/>
      <c r="D144" s="625"/>
      <c r="E144" s="149" t="s">
        <v>15</v>
      </c>
      <c r="F144" s="548" t="s">
        <v>268</v>
      </c>
      <c r="G144" s="548"/>
    </row>
    <row r="145" spans="1:7" ht="15" customHeight="1">
      <c r="A145" s="309">
        <f>IF(NOT(ISBLANK(Dashboard!H8)),Dashboard!D8,"")</f>
        <v>0</v>
      </c>
      <c r="B145" s="556" t="str">
        <f>IF(NOT(ISBLANK(Dashboard!H8)),CONCATENATE(Dashboard!F8," ",Dashboard!G8),"")</f>
        <v xml:space="preserve"> </v>
      </c>
      <c r="C145" s="556"/>
      <c r="D145" s="556"/>
      <c r="E145" s="74">
        <f>IF(NOT(ISBLANK(Dashboard!H8)),Dashboard!H8,"")</f>
        <v>22168</v>
      </c>
      <c r="F145" s="547">
        <f>Calculator!L16</f>
        <v>6403</v>
      </c>
      <c r="G145" s="547"/>
    </row>
    <row r="146" spans="1:7">
      <c r="A146" s="310" t="str">
        <f>IF(NOT(ISBLANK(Dashboard!H9)),Dashboard!D9,"")</f>
        <v/>
      </c>
      <c r="B146" s="557" t="str">
        <f>IF(NOT(ISBLANK(Dashboard!H9)),CONCATENATE(Dashboard!F9," ",Dashboard!G9),"")</f>
        <v/>
      </c>
      <c r="C146" s="557"/>
      <c r="D146" s="557"/>
      <c r="E146" s="75" t="str">
        <f>IF(NOT(ISBLANK(Dashboard!H9)),Dashboard!H9,"")</f>
        <v/>
      </c>
      <c r="F146" s="559" t="str">
        <f>Calculator!L17</f>
        <v/>
      </c>
      <c r="G146" s="559"/>
    </row>
    <row r="147" spans="1:7">
      <c r="A147" s="309" t="str">
        <f>IF(NOT(ISBLANK(Dashboard!H10)),Dashboard!D10,"")</f>
        <v/>
      </c>
      <c r="B147" s="556" t="str">
        <f>IF(NOT(ISBLANK(Dashboard!H10)),CONCATENATE(Dashboard!F10," ",Dashboard!G10),"")</f>
        <v/>
      </c>
      <c r="C147" s="556"/>
      <c r="D147" s="556"/>
      <c r="E147" s="74" t="str">
        <f>IF(NOT(ISBLANK(Dashboard!H10)),Dashboard!H10,"")</f>
        <v/>
      </c>
      <c r="F147" s="547" t="str">
        <f>Calculator!L18</f>
        <v/>
      </c>
      <c r="G147" s="547"/>
    </row>
    <row r="148" spans="1:7">
      <c r="A148" s="310" t="str">
        <f>IF(NOT(ISBLANK(Dashboard!H11)),Dashboard!D11,"")</f>
        <v/>
      </c>
      <c r="B148" s="557" t="str">
        <f>IF(NOT(ISBLANK(Dashboard!H11)),CONCATENATE(Dashboard!F11," ",Dashboard!G11),"")</f>
        <v/>
      </c>
      <c r="C148" s="557"/>
      <c r="D148" s="557"/>
      <c r="E148" s="75" t="str">
        <f>IF(NOT(ISBLANK(Dashboard!H11)),Dashboard!H11,"")</f>
        <v/>
      </c>
      <c r="F148" s="559" t="str">
        <f>Calculator!L19</f>
        <v/>
      </c>
      <c r="G148" s="559"/>
    </row>
    <row r="149" spans="1:7">
      <c r="A149" s="309" t="str">
        <f>IF(NOT(ISBLANK(Dashboard!H12)),Dashboard!D12,"")</f>
        <v/>
      </c>
      <c r="B149" s="556" t="str">
        <f>IF(NOT(ISBLANK(Dashboard!H12)),CONCATENATE(Dashboard!F12," ",Dashboard!G12),"")</f>
        <v/>
      </c>
      <c r="C149" s="556"/>
      <c r="D149" s="556"/>
      <c r="E149" s="74" t="str">
        <f>IF(NOT(ISBLANK(Dashboard!H12)),Dashboard!H12,"")</f>
        <v/>
      </c>
      <c r="F149" s="547" t="str">
        <f>Calculator!L20</f>
        <v/>
      </c>
      <c r="G149" s="547"/>
    </row>
    <row r="150" spans="1:7">
      <c r="A150" s="310" t="str">
        <f>IF(NOT(ISBLANK(Dashboard!H13)),Dashboard!D13,"")</f>
        <v/>
      </c>
      <c r="B150" s="557" t="str">
        <f>IF(NOT(ISBLANK(Dashboard!H13)),CONCATENATE(Dashboard!F13," ",Dashboard!G13),"")</f>
        <v/>
      </c>
      <c r="C150" s="557"/>
      <c r="D150" s="557"/>
      <c r="E150" s="75" t="str">
        <f>IF(NOT(ISBLANK(Dashboard!H13)),Dashboard!H13,"")</f>
        <v/>
      </c>
      <c r="F150" s="559" t="str">
        <f>Calculator!L21</f>
        <v/>
      </c>
      <c r="G150" s="559"/>
    </row>
    <row r="151" spans="1:7">
      <c r="A151" s="309" t="str">
        <f>IF(NOT(ISBLANK(Dashboard!H14)),Dashboard!D14,"")</f>
        <v/>
      </c>
      <c r="B151" s="556" t="str">
        <f>IF(NOT(ISBLANK(Dashboard!H14)),CONCATENATE(Dashboard!F14," ",Dashboard!G14),"")</f>
        <v/>
      </c>
      <c r="C151" s="556"/>
      <c r="D151" s="556"/>
      <c r="E151" s="74" t="str">
        <f>IF(NOT(ISBLANK(Dashboard!H14)),Dashboard!H14,"")</f>
        <v/>
      </c>
      <c r="F151" s="547" t="str">
        <f>Calculator!L22</f>
        <v/>
      </c>
      <c r="G151" s="547"/>
    </row>
    <row r="152" spans="1:7">
      <c r="A152" s="554" t="s">
        <v>269</v>
      </c>
      <c r="B152" s="554"/>
      <c r="C152" s="554"/>
      <c r="D152" s="554"/>
      <c r="E152" s="554"/>
      <c r="F152" s="555">
        <f>Calculator!L85</f>
        <v>6403</v>
      </c>
      <c r="G152" s="555"/>
    </row>
    <row r="153" spans="1:7">
      <c r="A153" s="554" t="str">
        <f>IF(Calculator!$C$11&gt;3,"Family Discount:","")</f>
        <v/>
      </c>
      <c r="B153" s="554"/>
      <c r="C153" s="554"/>
      <c r="D153" s="554"/>
      <c r="E153" s="554"/>
      <c r="F153" s="555" t="str">
        <f>IF(Calculator!$C$11&gt;3,-(Calculator!L85*Calculator!L88),"")</f>
        <v/>
      </c>
      <c r="G153" s="555"/>
    </row>
    <row r="154" spans="1:7" ht="12.75" hidden="1" customHeight="1">
      <c r="A154" s="153"/>
      <c r="B154" s="153"/>
      <c r="C154" s="554" t="s">
        <v>67</v>
      </c>
      <c r="D154" s="554"/>
      <c r="E154" s="554"/>
      <c r="F154" s="555" t="str">
        <f>IF(Calculator!L91&gt;0,Calculator!L91,"Not selected")</f>
        <v>Not selected</v>
      </c>
      <c r="G154" s="555"/>
    </row>
    <row r="155" spans="1:7">
      <c r="A155" s="554" t="str">
        <f>IF(Dashboard!$F$23="Annually","","Payment Installment fees:")</f>
        <v/>
      </c>
      <c r="B155" s="554"/>
      <c r="C155" s="554"/>
      <c r="D155" s="554"/>
      <c r="E155" s="554"/>
      <c r="F155" s="555" t="str">
        <f>IF(Dashboard!$F$23="Annually","",Calculator!L95)</f>
        <v/>
      </c>
      <c r="G155" s="555"/>
    </row>
    <row r="156" spans="1:7">
      <c r="A156" s="554" t="str">
        <f>IF(Dashboard!$F$24="Bank Transfer","","Credit Card Fees:")</f>
        <v/>
      </c>
      <c r="B156" s="554"/>
      <c r="C156" s="554"/>
      <c r="D156" s="554"/>
      <c r="E156" s="554"/>
      <c r="F156" s="555" t="str">
        <f>IF(Dashboard!$F$24="Bank Transfer","",Calculator!F96)</f>
        <v/>
      </c>
      <c r="G156" s="555"/>
    </row>
    <row r="157" spans="1:7">
      <c r="A157" s="554" t="str">
        <f>IF(Dashboard!$F$25=0,"","Commercial Additional Discount:")</f>
        <v/>
      </c>
      <c r="B157" s="554"/>
      <c r="C157" s="554"/>
      <c r="D157" s="554"/>
      <c r="E157" s="554"/>
      <c r="F157" s="555" t="str">
        <f>IF(Dashboard!F25&gt;0,-Calculator!L93,"")</f>
        <v/>
      </c>
      <c r="G157" s="555"/>
    </row>
    <row r="158" spans="1:7" hidden="1">
      <c r="A158" s="554" t="str">
        <f>IF(Dashboard!I57&gt;0,"Special Discount:","")</f>
        <v/>
      </c>
      <c r="B158" s="554"/>
      <c r="C158" s="554"/>
      <c r="D158" s="554"/>
      <c r="E158" s="554"/>
      <c r="F158" s="555" t="str">
        <f>IF(Dashboard!I57&gt;0,-Calculator!L93,"")</f>
        <v/>
      </c>
      <c r="G158" s="555"/>
    </row>
    <row r="159" spans="1:7">
      <c r="A159" s="624" t="s">
        <v>270</v>
      </c>
      <c r="B159" s="624"/>
      <c r="C159" s="306">
        <f ca="1">IF(TODAY()+30&gt;46387,46387,TODAY()+30)</f>
        <v>46141</v>
      </c>
      <c r="D159" s="303"/>
      <c r="E159" s="299" t="s">
        <v>70</v>
      </c>
      <c r="F159" s="574">
        <f>Calculator!L97</f>
        <v>6403</v>
      </c>
      <c r="G159" s="574"/>
    </row>
    <row r="160" spans="1:7">
      <c r="A160" s="573" t="str">
        <f>CONCATENATE("Total premium per ",Calculator!L99)</f>
        <v>Total premium per year:</v>
      </c>
      <c r="B160" s="573"/>
      <c r="C160" s="573" t="s">
        <v>45</v>
      </c>
      <c r="D160" s="573"/>
      <c r="E160" s="573" t="e">
        <f>#REF!</f>
        <v>#REF!</v>
      </c>
      <c r="F160" s="574">
        <f>Calculator!L98</f>
        <v>6403</v>
      </c>
      <c r="G160" s="574"/>
    </row>
    <row r="161" spans="1:7">
      <c r="A161" s="558"/>
      <c r="B161" s="558"/>
      <c r="C161" s="558"/>
      <c r="D161" s="558"/>
      <c r="E161" s="558"/>
      <c r="F161" s="626" t="s">
        <v>28</v>
      </c>
      <c r="G161" s="626"/>
    </row>
    <row r="162" spans="1:7" ht="15" customHeight="1">
      <c r="A162" s="305">
        <f ca="1">TODAY()</f>
        <v>46111</v>
      </c>
      <c r="B162" s="305">
        <v>44286</v>
      </c>
      <c r="C162" s="296"/>
      <c r="D162" s="296"/>
      <c r="E162" s="296"/>
      <c r="F162" s="297"/>
      <c r="G162" s="297"/>
    </row>
    <row r="163" spans="1:7" ht="15" customHeight="1">
      <c r="A163" s="305"/>
      <c r="B163" s="305"/>
      <c r="C163" s="296"/>
      <c r="D163" s="296"/>
      <c r="E163" s="296"/>
      <c r="F163" s="297"/>
      <c r="G163" s="297"/>
    </row>
    <row r="164" spans="1:7" ht="15" customHeight="1">
      <c r="A164" s="305"/>
      <c r="B164" s="305"/>
      <c r="C164" s="296"/>
      <c r="D164" s="296"/>
      <c r="E164" s="296"/>
      <c r="F164" s="297"/>
      <c r="G164" s="297"/>
    </row>
    <row r="165" spans="1:7" ht="15" customHeight="1">
      <c r="A165" s="305"/>
      <c r="B165" s="305"/>
      <c r="C165" s="296"/>
      <c r="D165" s="296"/>
      <c r="E165" s="296"/>
      <c r="F165" s="297"/>
      <c r="G165" s="297"/>
    </row>
    <row r="166" spans="1:7" ht="15" customHeight="1">
      <c r="A166" s="305"/>
      <c r="B166" s="305"/>
      <c r="C166" s="296"/>
      <c r="D166" s="296"/>
      <c r="E166" s="296"/>
      <c r="F166" s="297"/>
      <c r="G166" s="297"/>
    </row>
    <row r="167" spans="1:7" ht="15" customHeight="1">
      <c r="A167" s="305"/>
      <c r="B167" s="305"/>
      <c r="C167" s="296"/>
      <c r="D167" s="296"/>
      <c r="E167" s="296"/>
      <c r="F167" s="297"/>
      <c r="G167" s="297"/>
    </row>
    <row r="168" spans="1:7" ht="15" customHeight="1">
      <c r="A168" s="305"/>
      <c r="B168" s="305"/>
      <c r="C168" s="296"/>
      <c r="D168" s="296"/>
      <c r="E168" s="296"/>
      <c r="F168" s="297"/>
      <c r="G168" s="297"/>
    </row>
    <row r="169" spans="1:7" ht="15" customHeight="1">
      <c r="A169" s="305"/>
      <c r="B169" s="305"/>
      <c r="C169" s="296"/>
      <c r="D169" s="296"/>
      <c r="E169" s="296"/>
      <c r="F169" s="297"/>
      <c r="G169" s="297"/>
    </row>
    <row r="170" spans="1:7" ht="15" customHeight="1">
      <c r="A170" s="305"/>
      <c r="B170" s="305"/>
      <c r="C170" s="296"/>
      <c r="D170" s="296"/>
      <c r="E170" s="296"/>
      <c r="F170" s="297"/>
      <c r="G170" s="297"/>
    </row>
    <row r="171" spans="1:7" ht="15" customHeight="1">
      <c r="A171" s="305"/>
      <c r="B171" s="305"/>
      <c r="C171" s="296"/>
      <c r="D171" s="296"/>
      <c r="E171" s="296"/>
      <c r="F171" s="297"/>
      <c r="G171" s="297"/>
    </row>
    <row r="172" spans="1:7" ht="15" customHeight="1">
      <c r="A172" s="305"/>
      <c r="B172" s="305"/>
      <c r="C172" s="296"/>
      <c r="D172" s="296"/>
      <c r="E172" s="296"/>
      <c r="F172" s="297"/>
      <c r="G172" s="297"/>
    </row>
    <row r="173" spans="1:7" ht="15" customHeight="1">
      <c r="A173" s="305"/>
      <c r="B173" s="305"/>
      <c r="C173" s="296"/>
      <c r="D173" s="296"/>
      <c r="E173" s="296"/>
      <c r="F173" s="297"/>
      <c r="G173" s="297"/>
    </row>
    <row r="174" spans="1:7">
      <c r="A174" s="305"/>
      <c r="B174" s="305"/>
      <c r="C174" s="296"/>
      <c r="D174" s="296"/>
      <c r="E174" s="296"/>
      <c r="F174" s="297"/>
      <c r="G174" s="297"/>
    </row>
    <row r="175" spans="1:7" ht="15" hidden="1" customHeight="1">
      <c r="A175" s="305"/>
      <c r="B175" s="305"/>
      <c r="C175" s="296"/>
      <c r="D175" s="296"/>
      <c r="E175" s="296"/>
      <c r="F175" s="297"/>
      <c r="G175" s="297"/>
    </row>
    <row r="176" spans="1:7" ht="15" hidden="1" customHeight="1">
      <c r="A176" s="305"/>
      <c r="B176" s="305"/>
      <c r="C176" s="296"/>
      <c r="D176" s="296"/>
      <c r="E176" s="296"/>
      <c r="F176" s="297"/>
      <c r="G176" s="297"/>
    </row>
    <row r="177" spans="1:7" ht="15" hidden="1" customHeight="1">
      <c r="A177" s="305"/>
      <c r="B177" s="305"/>
      <c r="C177" s="296"/>
      <c r="D177" s="296"/>
      <c r="E177" s="296"/>
      <c r="F177" s="297"/>
      <c r="G177" s="297"/>
    </row>
    <row r="178" spans="1:7" ht="15" hidden="1" customHeight="1">
      <c r="A178" s="305"/>
      <c r="B178" s="305"/>
      <c r="C178" s="296"/>
      <c r="D178" s="296"/>
      <c r="E178" s="296"/>
      <c r="F178" s="297"/>
      <c r="G178" s="297"/>
    </row>
    <row r="179" spans="1:7" ht="15" hidden="1" customHeight="1">
      <c r="A179" s="305"/>
      <c r="B179" s="305"/>
      <c r="C179" s="296"/>
      <c r="D179" s="296"/>
      <c r="E179" s="296"/>
      <c r="F179" s="297"/>
      <c r="G179" s="297"/>
    </row>
    <row r="180" spans="1:7" ht="15" customHeight="1">
      <c r="A180" s="305"/>
      <c r="B180" s="305"/>
      <c r="C180" s="296"/>
      <c r="D180" s="296"/>
      <c r="E180" s="296"/>
      <c r="F180" s="297"/>
      <c r="G180" s="297"/>
    </row>
    <row r="181" spans="1:7" ht="15" customHeight="1">
      <c r="A181" s="305"/>
      <c r="B181" s="305"/>
      <c r="C181" s="296"/>
      <c r="D181" s="296"/>
      <c r="E181" s="296"/>
      <c r="F181" s="297"/>
      <c r="G181" s="297"/>
    </row>
    <row r="182" spans="1:7" ht="11.1" customHeight="1">
      <c r="A182" s="572" t="s">
        <v>271</v>
      </c>
      <c r="B182" s="572"/>
      <c r="C182" s="572"/>
      <c r="D182" s="572"/>
      <c r="E182" s="572"/>
      <c r="F182" s="572"/>
      <c r="G182" s="572"/>
    </row>
    <row r="183" spans="1:7" ht="11.1" customHeight="1">
      <c r="A183" s="572" t="s">
        <v>272</v>
      </c>
      <c r="B183" s="572"/>
      <c r="C183" s="572"/>
      <c r="D183" s="572"/>
      <c r="E183" s="572"/>
      <c r="F183" s="572"/>
      <c r="G183" s="572"/>
    </row>
    <row r="184" spans="1:7" ht="11.1" hidden="1" customHeight="1">
      <c r="A184" s="572" t="s">
        <v>273</v>
      </c>
      <c r="B184" s="572"/>
      <c r="C184" s="572"/>
      <c r="D184" s="572"/>
      <c r="E184" s="572"/>
      <c r="F184" s="572"/>
      <c r="G184" s="572"/>
    </row>
    <row r="185" spans="1:7" ht="11.1" customHeight="1">
      <c r="A185" s="572" t="s">
        <v>274</v>
      </c>
      <c r="B185" s="572"/>
      <c r="C185" s="572"/>
      <c r="D185" s="572"/>
      <c r="E185" s="572"/>
      <c r="F185" s="572"/>
      <c r="G185" s="572"/>
    </row>
    <row r="186" spans="1:7" ht="11.1" customHeight="1">
      <c r="A186" s="143"/>
      <c r="B186" s="143"/>
      <c r="C186" s="143"/>
      <c r="D186" s="143"/>
      <c r="E186" s="143"/>
      <c r="F186" s="143"/>
      <c r="G186" s="145" t="s">
        <v>275</v>
      </c>
    </row>
  </sheetData>
  <sheetProtection algorithmName="SHA-512" hashValue="MoJAk3XhMrN8NxRoae+GJ6yz0+kHm2nH80sD5S4SPKLXX3zWmBs+0PhhZ98kLqfbCoVyLzebH5yu4u4QxYq1Pg==" saltValue="NqQdCWoN5esL4XIHQfddew==" spinCount="100000" sheet="1" selectLockedCells="1"/>
  <mergeCells count="252">
    <mergeCell ref="A77:E77"/>
    <mergeCell ref="F77:G77"/>
    <mergeCell ref="A83:E83"/>
    <mergeCell ref="A84:E84"/>
    <mergeCell ref="F84:G84"/>
    <mergeCell ref="A86:E86"/>
    <mergeCell ref="A81:E81"/>
    <mergeCell ref="A82:E82"/>
    <mergeCell ref="A85:E85"/>
    <mergeCell ref="F85:G85"/>
    <mergeCell ref="A79:E79"/>
    <mergeCell ref="F79:G79"/>
    <mergeCell ref="A80:E80"/>
    <mergeCell ref="F80:G80"/>
    <mergeCell ref="F81:G83"/>
    <mergeCell ref="A185:G185"/>
    <mergeCell ref="A128:E128"/>
    <mergeCell ref="A130:E130"/>
    <mergeCell ref="A131:E131"/>
    <mergeCell ref="A119:E119"/>
    <mergeCell ref="A120:E120"/>
    <mergeCell ref="A121:E121"/>
    <mergeCell ref="A122:E122"/>
    <mergeCell ref="A124:E124"/>
    <mergeCell ref="A125:E125"/>
    <mergeCell ref="A129:G129"/>
    <mergeCell ref="F128:G128"/>
    <mergeCell ref="F130:G130"/>
    <mergeCell ref="F131:G131"/>
    <mergeCell ref="F125:G125"/>
    <mergeCell ref="F126:G126"/>
    <mergeCell ref="F127:G127"/>
    <mergeCell ref="A126:E126"/>
    <mergeCell ref="A123:G123"/>
    <mergeCell ref="F121:G121"/>
    <mergeCell ref="F122:G122"/>
    <mergeCell ref="F124:G124"/>
    <mergeCell ref="A183:G183"/>
    <mergeCell ref="A184:G184"/>
    <mergeCell ref="A152:E152"/>
    <mergeCell ref="F152:G152"/>
    <mergeCell ref="A153:E153"/>
    <mergeCell ref="A127:E127"/>
    <mergeCell ref="F153:G153"/>
    <mergeCell ref="B150:D150"/>
    <mergeCell ref="F150:G150"/>
    <mergeCell ref="B151:D151"/>
    <mergeCell ref="F151:G151"/>
    <mergeCell ref="B148:D148"/>
    <mergeCell ref="F148:G148"/>
    <mergeCell ref="B149:D149"/>
    <mergeCell ref="F149:G149"/>
    <mergeCell ref="B146:D146"/>
    <mergeCell ref="F146:G146"/>
    <mergeCell ref="B147:D147"/>
    <mergeCell ref="F147:G147"/>
    <mergeCell ref="B144:D144"/>
    <mergeCell ref="F144:G144"/>
    <mergeCell ref="B145:D145"/>
    <mergeCell ref="F145:G145"/>
    <mergeCell ref="A143:E143"/>
    <mergeCell ref="F143:G143"/>
    <mergeCell ref="A141:E141"/>
    <mergeCell ref="A182:G182"/>
    <mergeCell ref="A158:E158"/>
    <mergeCell ref="F158:G158"/>
    <mergeCell ref="F159:G159"/>
    <mergeCell ref="C154:E154"/>
    <mergeCell ref="F154:G154"/>
    <mergeCell ref="A155:E155"/>
    <mergeCell ref="F155:G155"/>
    <mergeCell ref="A160:E160"/>
    <mergeCell ref="F160:G160"/>
    <mergeCell ref="F161:G161"/>
    <mergeCell ref="A161:E161"/>
    <mergeCell ref="A159:B159"/>
    <mergeCell ref="A156:E156"/>
    <mergeCell ref="A157:E157"/>
    <mergeCell ref="F156:G156"/>
    <mergeCell ref="F157:G157"/>
    <mergeCell ref="F141:G141"/>
    <mergeCell ref="A142:E142"/>
    <mergeCell ref="F142:G142"/>
    <mergeCell ref="A133:C133"/>
    <mergeCell ref="A134:G134"/>
    <mergeCell ref="A135:G135"/>
    <mergeCell ref="A136:G136"/>
    <mergeCell ref="A137:G137"/>
    <mergeCell ref="F139:G139"/>
    <mergeCell ref="A140:E140"/>
    <mergeCell ref="F140:G140"/>
    <mergeCell ref="F118:G118"/>
    <mergeCell ref="F119:G119"/>
    <mergeCell ref="F120:G120"/>
    <mergeCell ref="A118:E118"/>
    <mergeCell ref="A111:G111"/>
    <mergeCell ref="A113:B113"/>
    <mergeCell ref="A115:G115"/>
    <mergeCell ref="A116:G116"/>
    <mergeCell ref="F117:G117"/>
    <mergeCell ref="A117:E117"/>
    <mergeCell ref="A102:G102"/>
    <mergeCell ref="A103:G103"/>
    <mergeCell ref="A106:G106"/>
    <mergeCell ref="A107:G107"/>
    <mergeCell ref="A110:G110"/>
    <mergeCell ref="A99:G99"/>
    <mergeCell ref="A100:E100"/>
    <mergeCell ref="A90:E91"/>
    <mergeCell ref="F90:G91"/>
    <mergeCell ref="A94:G94"/>
    <mergeCell ref="A95:G95"/>
    <mergeCell ref="F100:G100"/>
    <mergeCell ref="A104:G104"/>
    <mergeCell ref="A105:G105"/>
    <mergeCell ref="A87:E87"/>
    <mergeCell ref="A88:E88"/>
    <mergeCell ref="A89:E89"/>
    <mergeCell ref="F89:G89"/>
    <mergeCell ref="F96:G96"/>
    <mergeCell ref="F97:G97"/>
    <mergeCell ref="F98:G98"/>
    <mergeCell ref="A96:E96"/>
    <mergeCell ref="A97:E97"/>
    <mergeCell ref="A98:E98"/>
    <mergeCell ref="F88:G88"/>
    <mergeCell ref="F86:G87"/>
    <mergeCell ref="A75:E75"/>
    <mergeCell ref="F75:G75"/>
    <mergeCell ref="A76:E76"/>
    <mergeCell ref="F76:G76"/>
    <mergeCell ref="A73:E73"/>
    <mergeCell ref="F73:G73"/>
    <mergeCell ref="A74:E74"/>
    <mergeCell ref="F74:G74"/>
    <mergeCell ref="A71:E71"/>
    <mergeCell ref="F71:G71"/>
    <mergeCell ref="A72:E72"/>
    <mergeCell ref="F72:G72"/>
    <mergeCell ref="A69:E69"/>
    <mergeCell ref="F69:G69"/>
    <mergeCell ref="A70:E70"/>
    <mergeCell ref="F70:G70"/>
    <mergeCell ref="A67:E67"/>
    <mergeCell ref="F67:G67"/>
    <mergeCell ref="A68:E68"/>
    <mergeCell ref="F68:G68"/>
    <mergeCell ref="A65:E65"/>
    <mergeCell ref="F65:G65"/>
    <mergeCell ref="A66:E66"/>
    <mergeCell ref="F66:G66"/>
    <mergeCell ref="A64:E64"/>
    <mergeCell ref="F64:G64"/>
    <mergeCell ref="F60:G60"/>
    <mergeCell ref="A62:E62"/>
    <mergeCell ref="F62:G62"/>
    <mergeCell ref="A63:E63"/>
    <mergeCell ref="F63:G63"/>
    <mergeCell ref="A61:E61"/>
    <mergeCell ref="F61:G61"/>
    <mergeCell ref="A53:E53"/>
    <mergeCell ref="F53:G53"/>
    <mergeCell ref="A55:G55"/>
    <mergeCell ref="A57:G57"/>
    <mergeCell ref="A58:G58"/>
    <mergeCell ref="A51:E51"/>
    <mergeCell ref="F51:G51"/>
    <mergeCell ref="A52:E52"/>
    <mergeCell ref="F52:G52"/>
    <mergeCell ref="A49:E49"/>
    <mergeCell ref="F49:G49"/>
    <mergeCell ref="A50:E50"/>
    <mergeCell ref="F50:G50"/>
    <mergeCell ref="A46:E46"/>
    <mergeCell ref="F46:G47"/>
    <mergeCell ref="A47:E47"/>
    <mergeCell ref="A48:E48"/>
    <mergeCell ref="F48:G48"/>
    <mergeCell ref="A44:E44"/>
    <mergeCell ref="F44:G44"/>
    <mergeCell ref="A45:E45"/>
    <mergeCell ref="F45:G45"/>
    <mergeCell ref="A42:E42"/>
    <mergeCell ref="F42:G42"/>
    <mergeCell ref="A43:E43"/>
    <mergeCell ref="F43:G43"/>
    <mergeCell ref="A40:E40"/>
    <mergeCell ref="F40:G40"/>
    <mergeCell ref="A41:E41"/>
    <mergeCell ref="F41:G41"/>
    <mergeCell ref="A38:E38"/>
    <mergeCell ref="F38:G38"/>
    <mergeCell ref="A39:E39"/>
    <mergeCell ref="F39:G39"/>
    <mergeCell ref="A36:E36"/>
    <mergeCell ref="F36:G36"/>
    <mergeCell ref="A37:E37"/>
    <mergeCell ref="F37:G37"/>
    <mergeCell ref="A34:E34"/>
    <mergeCell ref="F34:G34"/>
    <mergeCell ref="A35:E35"/>
    <mergeCell ref="F35:G35"/>
    <mergeCell ref="A33:E33"/>
    <mergeCell ref="F33:G33"/>
    <mergeCell ref="A30:E30"/>
    <mergeCell ref="F30:G30"/>
    <mergeCell ref="A31:E31"/>
    <mergeCell ref="F31:G31"/>
    <mergeCell ref="A28:E28"/>
    <mergeCell ref="F28:G28"/>
    <mergeCell ref="A29:E29"/>
    <mergeCell ref="F29:G29"/>
    <mergeCell ref="A20:E20"/>
    <mergeCell ref="F20:G20"/>
    <mergeCell ref="A21:E21"/>
    <mergeCell ref="F21:G21"/>
    <mergeCell ref="A19:E19"/>
    <mergeCell ref="F19:G19"/>
    <mergeCell ref="A32:E32"/>
    <mergeCell ref="F32:G32"/>
    <mergeCell ref="A26:E26"/>
    <mergeCell ref="F26:G26"/>
    <mergeCell ref="A27:E27"/>
    <mergeCell ref="F27:G27"/>
    <mergeCell ref="A24:E24"/>
    <mergeCell ref="F24:G24"/>
    <mergeCell ref="A25:E25"/>
    <mergeCell ref="F25:G25"/>
    <mergeCell ref="A22:E22"/>
    <mergeCell ref="F22:G22"/>
    <mergeCell ref="A23:E23"/>
    <mergeCell ref="F23:G23"/>
    <mergeCell ref="A1:G1"/>
    <mergeCell ref="A2:G2"/>
    <mergeCell ref="A3:B3"/>
    <mergeCell ref="A4:C4"/>
    <mergeCell ref="A5:G5"/>
    <mergeCell ref="A6:G6"/>
    <mergeCell ref="F18:G18"/>
    <mergeCell ref="A16:E16"/>
    <mergeCell ref="F16:G16"/>
    <mergeCell ref="F15:G15"/>
    <mergeCell ref="A17:E17"/>
    <mergeCell ref="F17:G17"/>
    <mergeCell ref="A18:E18"/>
    <mergeCell ref="F12:G12"/>
    <mergeCell ref="F13:G13"/>
    <mergeCell ref="F14:G14"/>
    <mergeCell ref="A7:G7"/>
    <mergeCell ref="A8:G8"/>
    <mergeCell ref="F10:G10"/>
    <mergeCell ref="F11:G11"/>
  </mergeCells>
  <printOptions horizontalCentered="1"/>
  <pageMargins left="0.25" right="0.25" top="0.6" bottom="0.2" header="0" footer="0"/>
  <pageSetup paperSize="9" orientation="portrait" r:id="rId1"/>
  <headerFooter>
    <oddHeader>&amp;L&amp;G</oddHeader>
  </headerFooter>
  <rowBreaks count="2" manualBreakCount="2">
    <brk id="56" max="16383" man="1"/>
    <brk id="10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89"/>
  <sheetViews>
    <sheetView showGridLines="0" topLeftCell="N1" zoomScale="85" zoomScaleNormal="85" workbookViewId="0">
      <selection activeCell="P3" sqref="P3"/>
    </sheetView>
  </sheetViews>
  <sheetFormatPr defaultColWidth="9.140625" defaultRowHeight="14.45" outlineLevelCol="1"/>
  <cols>
    <col min="1" max="1" width="75.85546875" style="73" hidden="1" customWidth="1" outlineLevel="1"/>
    <col min="2" max="2" width="57.140625" style="73" hidden="1" customWidth="1" outlineLevel="1"/>
    <col min="3" max="3" width="32.5703125" style="73" hidden="1" customWidth="1" outlineLevel="1"/>
    <col min="4" max="4" width="9.42578125" style="73" hidden="1" customWidth="1" outlineLevel="1"/>
    <col min="5" max="7" width="32.5703125" style="73" hidden="1" customWidth="1" outlineLevel="1"/>
    <col min="8" max="13" width="9.140625" style="73" hidden="1" customWidth="1" outlineLevel="1"/>
    <col min="14" max="14" width="9.140625" style="73" customWidth="1" collapsed="1"/>
    <col min="15" max="278" width="9.140625" style="73" customWidth="1"/>
    <col min="279" max="16384" width="9.140625" style="73"/>
  </cols>
  <sheetData>
    <row r="1" spans="1:6" ht="23.1">
      <c r="A1" s="389"/>
      <c r="B1" s="389"/>
      <c r="C1" s="389"/>
      <c r="D1" s="389"/>
      <c r="E1" s="389"/>
    </row>
    <row r="2" spans="1:6" ht="23.25" customHeight="1">
      <c r="A2" s="390" t="s">
        <v>276</v>
      </c>
      <c r="B2" s="390"/>
      <c r="C2" s="391">
        <v>100000</v>
      </c>
      <c r="D2" s="393"/>
      <c r="E2" s="391">
        <v>300000</v>
      </c>
      <c r="F2" s="391">
        <v>500000</v>
      </c>
    </row>
    <row r="3" spans="1:6" ht="15.6">
      <c r="A3" s="392" t="s">
        <v>277</v>
      </c>
      <c r="B3" s="392"/>
      <c r="C3" s="393" t="s">
        <v>278</v>
      </c>
      <c r="D3" s="393"/>
      <c r="E3" s="393" t="s">
        <v>279</v>
      </c>
      <c r="F3" s="393" t="s">
        <v>280</v>
      </c>
    </row>
    <row r="4" spans="1:6" ht="19.5" customHeight="1">
      <c r="A4" s="394" t="s">
        <v>281</v>
      </c>
      <c r="B4" s="394" t="s">
        <v>282</v>
      </c>
      <c r="C4" s="395" t="s">
        <v>237</v>
      </c>
      <c r="D4" s="395"/>
      <c r="E4" s="395" t="s">
        <v>237</v>
      </c>
      <c r="F4" s="395" t="s">
        <v>237</v>
      </c>
    </row>
    <row r="5" spans="1:6" ht="19.5" customHeight="1">
      <c r="A5" s="394" t="s">
        <v>283</v>
      </c>
      <c r="B5" s="394" t="s">
        <v>282</v>
      </c>
      <c r="C5" s="395" t="s">
        <v>284</v>
      </c>
      <c r="D5" s="395"/>
      <c r="E5" s="395" t="s">
        <v>285</v>
      </c>
      <c r="F5" s="395" t="s">
        <v>285</v>
      </c>
    </row>
    <row r="6" spans="1:6" ht="19.5" customHeight="1">
      <c r="A6" s="394" t="s">
        <v>286</v>
      </c>
      <c r="B6" s="394" t="s">
        <v>282</v>
      </c>
      <c r="C6" s="395" t="s">
        <v>237</v>
      </c>
      <c r="D6" s="395"/>
      <c r="E6" s="395" t="s">
        <v>237</v>
      </c>
      <c r="F6" s="395" t="s">
        <v>237</v>
      </c>
    </row>
    <row r="7" spans="1:6" ht="19.5" customHeight="1">
      <c r="A7" s="394" t="s">
        <v>287</v>
      </c>
      <c r="B7" s="394" t="s">
        <v>282</v>
      </c>
      <c r="C7" s="395" t="s">
        <v>237</v>
      </c>
      <c r="D7" s="395"/>
      <c r="E7" s="395" t="s">
        <v>237</v>
      </c>
      <c r="F7" s="395" t="s">
        <v>237</v>
      </c>
    </row>
    <row r="8" spans="1:6" ht="19.5" customHeight="1">
      <c r="A8" s="394" t="s">
        <v>288</v>
      </c>
      <c r="B8" s="394" t="s">
        <v>282</v>
      </c>
      <c r="C8" s="395" t="s">
        <v>237</v>
      </c>
      <c r="D8" s="395"/>
      <c r="E8" s="395" t="s">
        <v>237</v>
      </c>
      <c r="F8" s="395" t="s">
        <v>237</v>
      </c>
    </row>
    <row r="9" spans="1:6" ht="18.75" customHeight="1">
      <c r="A9" s="394" t="s">
        <v>289</v>
      </c>
      <c r="B9" s="394" t="s">
        <v>282</v>
      </c>
      <c r="C9" s="395" t="s">
        <v>237</v>
      </c>
      <c r="D9" s="395"/>
      <c r="E9" s="395" t="s">
        <v>237</v>
      </c>
      <c r="F9" s="395" t="s">
        <v>237</v>
      </c>
    </row>
    <row r="10" spans="1:6" ht="19.5" customHeight="1">
      <c r="A10" s="394" t="s">
        <v>290</v>
      </c>
      <c r="B10" s="394" t="s">
        <v>282</v>
      </c>
      <c r="C10" s="395" t="s">
        <v>237</v>
      </c>
      <c r="D10" s="395"/>
      <c r="E10" s="395" t="s">
        <v>237</v>
      </c>
      <c r="F10" s="395" t="s">
        <v>237</v>
      </c>
    </row>
    <row r="11" spans="1:6" ht="19.5" customHeight="1">
      <c r="A11" s="394" t="s">
        <v>291</v>
      </c>
      <c r="B11" s="394" t="s">
        <v>282</v>
      </c>
      <c r="C11" s="395" t="s">
        <v>237</v>
      </c>
      <c r="D11" s="395"/>
      <c r="E11" s="395" t="s">
        <v>237</v>
      </c>
      <c r="F11" s="395" t="s">
        <v>237</v>
      </c>
    </row>
    <row r="12" spans="1:6" ht="19.5" customHeight="1">
      <c r="A12" s="394" t="s">
        <v>292</v>
      </c>
      <c r="B12" s="394" t="s">
        <v>282</v>
      </c>
      <c r="C12" s="395" t="s">
        <v>237</v>
      </c>
      <c r="D12" s="395"/>
      <c r="E12" s="395" t="s">
        <v>237</v>
      </c>
      <c r="F12" s="395" t="s">
        <v>237</v>
      </c>
    </row>
    <row r="13" spans="1:6" ht="19.5" customHeight="1">
      <c r="A13" s="394" t="s">
        <v>293</v>
      </c>
      <c r="B13" s="394" t="s">
        <v>282</v>
      </c>
      <c r="C13" s="395" t="s">
        <v>237</v>
      </c>
      <c r="D13" s="395"/>
      <c r="E13" s="395" t="s">
        <v>237</v>
      </c>
      <c r="F13" s="395" t="s">
        <v>237</v>
      </c>
    </row>
    <row r="14" spans="1:6" ht="19.5" customHeight="1">
      <c r="A14" s="394" t="s">
        <v>294</v>
      </c>
      <c r="B14" s="394" t="s">
        <v>282</v>
      </c>
      <c r="C14" s="395" t="s">
        <v>237</v>
      </c>
      <c r="D14" s="395"/>
      <c r="E14" s="395" t="s">
        <v>237</v>
      </c>
      <c r="F14" s="395" t="s">
        <v>237</v>
      </c>
    </row>
    <row r="15" spans="1:6" ht="19.5" customHeight="1">
      <c r="A15" s="394" t="s">
        <v>295</v>
      </c>
      <c r="B15" s="394" t="s">
        <v>282</v>
      </c>
      <c r="C15" s="395" t="s">
        <v>237</v>
      </c>
      <c r="D15" s="395"/>
      <c r="E15" s="395" t="s">
        <v>237</v>
      </c>
      <c r="F15" s="395" t="s">
        <v>237</v>
      </c>
    </row>
    <row r="16" spans="1:6" ht="19.5" customHeight="1">
      <c r="A16" s="394" t="s">
        <v>296</v>
      </c>
      <c r="B16" s="394" t="s">
        <v>282</v>
      </c>
      <c r="C16" s="395" t="s">
        <v>237</v>
      </c>
      <c r="D16" s="395"/>
      <c r="E16" s="395" t="s">
        <v>237</v>
      </c>
      <c r="F16" s="395" t="s">
        <v>237</v>
      </c>
    </row>
    <row r="17" spans="1:7" ht="19.5" customHeight="1">
      <c r="A17" s="394" t="s">
        <v>297</v>
      </c>
      <c r="B17" s="394" t="s">
        <v>282</v>
      </c>
      <c r="C17" s="395" t="s">
        <v>237</v>
      </c>
      <c r="D17" s="395"/>
      <c r="E17" s="395" t="s">
        <v>237</v>
      </c>
      <c r="F17" s="395" t="s">
        <v>237</v>
      </c>
    </row>
    <row r="18" spans="1:7" ht="19.5" customHeight="1">
      <c r="A18" s="394" t="s">
        <v>298</v>
      </c>
      <c r="B18" s="394" t="s">
        <v>282</v>
      </c>
      <c r="C18" s="395" t="s">
        <v>299</v>
      </c>
      <c r="D18" s="395"/>
      <c r="E18" s="395" t="s">
        <v>299</v>
      </c>
      <c r="F18" s="395" t="s">
        <v>299</v>
      </c>
    </row>
    <row r="19" spans="1:7" ht="19.5" customHeight="1">
      <c r="A19" s="394" t="s">
        <v>300</v>
      </c>
      <c r="B19" s="394" t="s">
        <v>282</v>
      </c>
      <c r="C19" s="395" t="s">
        <v>237</v>
      </c>
      <c r="D19" s="395"/>
      <c r="E19" s="395" t="s">
        <v>237</v>
      </c>
      <c r="F19" s="395" t="s">
        <v>237</v>
      </c>
    </row>
    <row r="20" spans="1:7" ht="19.5" customHeight="1">
      <c r="A20" s="394" t="s">
        <v>301</v>
      </c>
      <c r="B20" s="394" t="s">
        <v>282</v>
      </c>
      <c r="C20" s="395" t="s">
        <v>237</v>
      </c>
      <c r="D20" s="395"/>
      <c r="E20" s="395" t="s">
        <v>237</v>
      </c>
      <c r="F20" s="395" t="s">
        <v>237</v>
      </c>
    </row>
    <row r="21" spans="1:7" ht="19.5" customHeight="1">
      <c r="A21" s="394" t="s">
        <v>302</v>
      </c>
      <c r="B21" s="394" t="s">
        <v>282</v>
      </c>
      <c r="C21" s="396" t="s">
        <v>303</v>
      </c>
      <c r="D21" s="399"/>
      <c r="E21" s="396" t="s">
        <v>303</v>
      </c>
      <c r="F21" s="396" t="s">
        <v>303</v>
      </c>
    </row>
    <row r="22" spans="1:7" ht="19.5" customHeight="1">
      <c r="A22" s="394" t="s">
        <v>304</v>
      </c>
      <c r="B22" s="394" t="s">
        <v>282</v>
      </c>
      <c r="C22" s="395" t="s">
        <v>237</v>
      </c>
      <c r="D22" s="395"/>
      <c r="E22" s="395" t="s">
        <v>237</v>
      </c>
      <c r="F22" s="395" t="s">
        <v>237</v>
      </c>
    </row>
    <row r="23" spans="1:7">
      <c r="A23" s="400" t="s">
        <v>305</v>
      </c>
      <c r="B23" s="394"/>
      <c r="C23" s="395" t="s">
        <v>237</v>
      </c>
      <c r="D23" s="395"/>
      <c r="E23" s="395" t="s">
        <v>237</v>
      </c>
      <c r="F23" s="395" t="s">
        <v>237</v>
      </c>
    </row>
    <row r="24" spans="1:7" ht="22.5" customHeight="1">
      <c r="A24" s="400" t="s">
        <v>306</v>
      </c>
      <c r="B24" s="394"/>
      <c r="C24" s="395" t="s">
        <v>237</v>
      </c>
      <c r="D24" s="395"/>
      <c r="E24" s="395" t="s">
        <v>237</v>
      </c>
      <c r="F24" s="395" t="s">
        <v>237</v>
      </c>
    </row>
    <row r="26" spans="1:7" ht="36.75" customHeight="1">
      <c r="A26" s="392" t="s">
        <v>307</v>
      </c>
      <c r="B26" s="392"/>
      <c r="C26" s="401">
        <v>2000</v>
      </c>
      <c r="D26" s="401"/>
      <c r="E26" s="401">
        <v>3000</v>
      </c>
      <c r="F26" s="401">
        <v>5000</v>
      </c>
      <c r="G26" s="402"/>
    </row>
    <row r="27" spans="1:7">
      <c r="A27" s="394" t="s">
        <v>308</v>
      </c>
      <c r="B27" s="394"/>
      <c r="C27" s="403" t="s">
        <v>309</v>
      </c>
      <c r="D27" s="403"/>
      <c r="E27" s="403" t="s">
        <v>237</v>
      </c>
      <c r="F27" s="403" t="s">
        <v>237</v>
      </c>
      <c r="G27" s="404"/>
    </row>
    <row r="28" spans="1:7">
      <c r="A28" s="394" t="s">
        <v>310</v>
      </c>
      <c r="B28" s="394"/>
      <c r="C28" s="403" t="s">
        <v>309</v>
      </c>
      <c r="D28" s="403"/>
      <c r="E28" s="403" t="s">
        <v>237</v>
      </c>
      <c r="F28" s="403" t="s">
        <v>237</v>
      </c>
      <c r="G28" s="404"/>
    </row>
    <row r="29" spans="1:7">
      <c r="A29" s="394" t="s">
        <v>311</v>
      </c>
      <c r="B29" s="394"/>
      <c r="C29" s="403" t="s">
        <v>309</v>
      </c>
      <c r="D29" s="403"/>
      <c r="E29" s="403" t="s">
        <v>237</v>
      </c>
      <c r="F29" s="403" t="s">
        <v>237</v>
      </c>
      <c r="G29" s="404"/>
    </row>
    <row r="30" spans="1:7">
      <c r="A30" s="394" t="s">
        <v>312</v>
      </c>
      <c r="B30" s="394"/>
      <c r="C30" s="403" t="s">
        <v>309</v>
      </c>
      <c r="D30" s="403"/>
      <c r="E30" s="403" t="s">
        <v>237</v>
      </c>
      <c r="F30" s="403" t="s">
        <v>237</v>
      </c>
      <c r="G30" s="404"/>
    </row>
    <row r="31" spans="1:7">
      <c r="A31" s="394" t="s">
        <v>313</v>
      </c>
      <c r="B31" s="394"/>
      <c r="C31" s="403" t="s">
        <v>309</v>
      </c>
      <c r="D31" s="403"/>
      <c r="E31" s="403" t="s">
        <v>237</v>
      </c>
      <c r="F31" s="403" t="s">
        <v>237</v>
      </c>
      <c r="G31" s="404"/>
    </row>
    <row r="32" spans="1:7">
      <c r="A32" s="394" t="s">
        <v>314</v>
      </c>
      <c r="B32" s="394"/>
      <c r="C32" s="403" t="s">
        <v>315</v>
      </c>
      <c r="D32" s="403"/>
      <c r="E32" s="403" t="s">
        <v>316</v>
      </c>
      <c r="F32" s="403" t="s">
        <v>317</v>
      </c>
      <c r="G32" s="405"/>
    </row>
    <row r="33" spans="1:7">
      <c r="A33" s="394" t="s">
        <v>318</v>
      </c>
      <c r="B33" s="394"/>
      <c r="C33" s="403" t="s">
        <v>317</v>
      </c>
      <c r="D33" s="403"/>
      <c r="E33" s="403" t="s">
        <v>319</v>
      </c>
      <c r="F33" s="403" t="s">
        <v>320</v>
      </c>
      <c r="G33" s="404"/>
    </row>
    <row r="34" spans="1:7">
      <c r="A34" s="394" t="s">
        <v>321</v>
      </c>
      <c r="B34" s="394"/>
      <c r="C34" s="403" t="s">
        <v>317</v>
      </c>
      <c r="D34" s="403"/>
      <c r="E34" s="403" t="s">
        <v>319</v>
      </c>
      <c r="F34" s="403" t="s">
        <v>320</v>
      </c>
      <c r="G34" s="405"/>
    </row>
    <row r="35" spans="1:7">
      <c r="A35" s="394" t="s">
        <v>322</v>
      </c>
      <c r="B35" s="394"/>
      <c r="C35" s="403" t="s">
        <v>323</v>
      </c>
      <c r="D35" s="403"/>
      <c r="E35" s="403" t="s">
        <v>317</v>
      </c>
      <c r="F35" s="403" t="s">
        <v>319</v>
      </c>
      <c r="G35" s="404"/>
    </row>
    <row r="36" spans="1:7" ht="23.1">
      <c r="A36" s="394" t="s">
        <v>324</v>
      </c>
      <c r="B36" s="394"/>
      <c r="C36" s="403" t="s">
        <v>323</v>
      </c>
      <c r="D36" s="403"/>
      <c r="E36" s="403" t="s">
        <v>317</v>
      </c>
      <c r="F36" s="403" t="s">
        <v>319</v>
      </c>
      <c r="G36" s="404"/>
    </row>
    <row r="37" spans="1:7">
      <c r="A37" s="394" t="s">
        <v>325</v>
      </c>
      <c r="B37" s="394"/>
      <c r="C37" s="425" t="s">
        <v>319</v>
      </c>
      <c r="D37" s="425"/>
      <c r="E37" s="425" t="s">
        <v>320</v>
      </c>
      <c r="F37" s="425" t="s">
        <v>326</v>
      </c>
      <c r="G37" s="425"/>
    </row>
    <row r="39" spans="1:7" ht="15.6">
      <c r="A39" s="402" t="s">
        <v>327</v>
      </c>
      <c r="B39" s="402"/>
      <c r="C39" s="402" t="s">
        <v>328</v>
      </c>
      <c r="D39" s="402"/>
      <c r="E39" s="402" t="s">
        <v>329</v>
      </c>
      <c r="F39" s="402" t="s">
        <v>330</v>
      </c>
    </row>
    <row r="40" spans="1:7">
      <c r="A40" s="397" t="s">
        <v>331</v>
      </c>
      <c r="B40" s="397"/>
      <c r="C40" s="397"/>
      <c r="D40" s="397"/>
      <c r="E40" s="397"/>
      <c r="F40" s="397"/>
    </row>
    <row r="41" spans="1:7">
      <c r="A41" s="406" t="s">
        <v>332</v>
      </c>
      <c r="B41" s="406"/>
      <c r="C41" s="395" t="s">
        <v>333</v>
      </c>
      <c r="D41" s="395"/>
      <c r="E41" s="407" t="s">
        <v>334</v>
      </c>
      <c r="F41" s="407" t="s">
        <v>335</v>
      </c>
    </row>
    <row r="42" spans="1:7" ht="23.1">
      <c r="A42" s="406" t="s">
        <v>336</v>
      </c>
      <c r="B42" s="406"/>
      <c r="C42" s="395" t="s">
        <v>333</v>
      </c>
      <c r="D42" s="395"/>
      <c r="E42" s="407" t="s">
        <v>334</v>
      </c>
      <c r="F42" s="407" t="s">
        <v>335</v>
      </c>
    </row>
    <row r="43" spans="1:7">
      <c r="A43" s="406" t="s">
        <v>337</v>
      </c>
      <c r="B43" s="406"/>
      <c r="C43" s="395" t="s">
        <v>333</v>
      </c>
      <c r="D43" s="395"/>
      <c r="E43" s="407" t="s">
        <v>334</v>
      </c>
      <c r="F43" s="407" t="s">
        <v>335</v>
      </c>
    </row>
    <row r="44" spans="1:7">
      <c r="A44" s="394" t="s">
        <v>338</v>
      </c>
      <c r="B44" s="394"/>
      <c r="C44" s="395" t="s">
        <v>317</v>
      </c>
      <c r="D44" s="395"/>
      <c r="E44" s="407" t="s">
        <v>319</v>
      </c>
      <c r="F44" s="407" t="s">
        <v>339</v>
      </c>
    </row>
    <row r="45" spans="1:7">
      <c r="A45" s="397" t="s">
        <v>340</v>
      </c>
      <c r="B45" s="397"/>
      <c r="C45" s="398"/>
      <c r="D45" s="398"/>
      <c r="E45" s="398"/>
      <c r="F45" s="398"/>
    </row>
    <row r="46" spans="1:7">
      <c r="A46" s="394" t="s">
        <v>341</v>
      </c>
      <c r="B46" s="394"/>
      <c r="C46" s="395" t="s">
        <v>342</v>
      </c>
      <c r="D46" s="395"/>
      <c r="E46" s="407" t="s">
        <v>343</v>
      </c>
      <c r="F46" s="407" t="s">
        <v>344</v>
      </c>
    </row>
    <row r="47" spans="1:7">
      <c r="A47" s="408" t="s">
        <v>345</v>
      </c>
      <c r="B47" s="408"/>
      <c r="C47" s="395" t="s">
        <v>342</v>
      </c>
      <c r="D47" s="395"/>
      <c r="E47" s="407" t="s">
        <v>343</v>
      </c>
      <c r="F47" s="407" t="s">
        <v>344</v>
      </c>
    </row>
    <row r="48" spans="1:7">
      <c r="A48" s="394" t="s">
        <v>346</v>
      </c>
      <c r="B48" s="394"/>
      <c r="C48" s="395" t="s">
        <v>347</v>
      </c>
      <c r="D48" s="395"/>
      <c r="E48" s="407" t="s">
        <v>347</v>
      </c>
      <c r="F48" s="407" t="s">
        <v>347</v>
      </c>
    </row>
    <row r="52" spans="1:4">
      <c r="A52" s="390" t="s">
        <v>348</v>
      </c>
      <c r="B52" s="390"/>
      <c r="C52" s="398" t="s">
        <v>349</v>
      </c>
      <c r="D52" s="398"/>
    </row>
    <row r="53" spans="1:4">
      <c r="A53" s="409" t="s">
        <v>235</v>
      </c>
      <c r="B53" s="409" t="s">
        <v>250</v>
      </c>
      <c r="C53" s="409"/>
      <c r="D53" s="409"/>
    </row>
    <row r="54" spans="1:4" ht="29.1" customHeight="1">
      <c r="A54" s="410" t="s">
        <v>236</v>
      </c>
      <c r="B54" s="411" t="s">
        <v>251</v>
      </c>
      <c r="C54" s="412" t="s">
        <v>237</v>
      </c>
      <c r="D54" s="412"/>
    </row>
    <row r="55" spans="1:4" ht="20.100000000000001">
      <c r="A55" s="411" t="s">
        <v>238</v>
      </c>
      <c r="B55" s="411" t="s">
        <v>252</v>
      </c>
      <c r="C55" s="412" t="s">
        <v>237</v>
      </c>
      <c r="D55" s="412"/>
    </row>
    <row r="56" spans="1:4" ht="20.100000000000001">
      <c r="A56" s="410" t="s">
        <v>239</v>
      </c>
      <c r="B56" s="411" t="s">
        <v>253</v>
      </c>
      <c r="C56" s="412"/>
      <c r="D56" s="412"/>
    </row>
    <row r="57" spans="1:4" ht="20.100000000000001">
      <c r="A57" s="410"/>
      <c r="B57" s="411" t="s">
        <v>254</v>
      </c>
      <c r="C57" s="412"/>
      <c r="D57" s="412"/>
    </row>
    <row r="58" spans="1:4" ht="20.100000000000001">
      <c r="A58" s="410"/>
      <c r="B58" s="411" t="s">
        <v>255</v>
      </c>
      <c r="C58" s="412"/>
      <c r="D58" s="412"/>
    </row>
    <row r="59" spans="1:4" ht="20.100000000000001">
      <c r="A59" s="410"/>
      <c r="B59" s="411" t="s">
        <v>257</v>
      </c>
      <c r="C59" s="412"/>
      <c r="D59" s="412"/>
    </row>
    <row r="60" spans="1:4">
      <c r="A60" s="409" t="s">
        <v>240</v>
      </c>
      <c r="B60" s="409" t="s">
        <v>258</v>
      </c>
      <c r="C60" s="409"/>
      <c r="D60" s="409"/>
    </row>
    <row r="61" spans="1:4">
      <c r="A61" s="411" t="s">
        <v>241</v>
      </c>
      <c r="B61" s="411" t="s">
        <v>259</v>
      </c>
      <c r="C61" s="412" t="s">
        <v>237</v>
      </c>
      <c r="D61" s="412"/>
    </row>
    <row r="62" spans="1:4">
      <c r="A62" s="411"/>
      <c r="B62" s="411" t="s">
        <v>261</v>
      </c>
      <c r="C62" s="412" t="s">
        <v>237</v>
      </c>
      <c r="D62" s="412"/>
    </row>
    <row r="63" spans="1:4" ht="20.100000000000001">
      <c r="A63" s="411"/>
      <c r="B63" s="411" t="s">
        <v>262</v>
      </c>
      <c r="C63" s="412" t="s">
        <v>237</v>
      </c>
      <c r="D63" s="412"/>
    </row>
    <row r="64" spans="1:4" ht="21">
      <c r="A64" s="409"/>
      <c r="B64" s="409" t="s">
        <v>263</v>
      </c>
      <c r="C64" s="409"/>
      <c r="D64" s="409"/>
    </row>
    <row r="65" spans="1:11" ht="30">
      <c r="A65" s="411"/>
      <c r="B65" s="411" t="s">
        <v>264</v>
      </c>
      <c r="C65" s="412" t="s">
        <v>237</v>
      </c>
      <c r="D65" s="412"/>
    </row>
    <row r="66" spans="1:11" ht="20.100000000000001">
      <c r="A66" s="411"/>
      <c r="B66" s="411" t="s">
        <v>265</v>
      </c>
      <c r="C66" s="412"/>
      <c r="D66" s="412"/>
    </row>
    <row r="67" spans="1:11">
      <c r="A67" s="411"/>
      <c r="B67" s="411" t="s">
        <v>266</v>
      </c>
      <c r="C67" s="412"/>
      <c r="D67" s="412"/>
    </row>
    <row r="68" spans="1:11">
      <c r="A68" s="411"/>
      <c r="B68" s="411" t="s">
        <v>267</v>
      </c>
      <c r="C68" s="412"/>
      <c r="D68" s="412"/>
    </row>
    <row r="69" spans="1:11">
      <c r="A69" s="411"/>
      <c r="B69" s="411"/>
      <c r="C69" s="412"/>
      <c r="D69" s="412"/>
    </row>
    <row r="72" spans="1:11">
      <c r="A72" s="645" t="s">
        <v>350</v>
      </c>
      <c r="B72" s="646"/>
      <c r="C72" s="646"/>
      <c r="D72" s="646"/>
      <c r="E72" s="646"/>
      <c r="F72" s="646"/>
      <c r="G72" s="646"/>
      <c r="H72" s="646"/>
      <c r="I72" s="646"/>
      <c r="J72" s="646"/>
      <c r="K72" s="647"/>
    </row>
    <row r="73" spans="1:11">
      <c r="A73" s="413" t="s">
        <v>250</v>
      </c>
      <c r="B73" s="414"/>
      <c r="C73" s="414"/>
      <c r="D73" s="414"/>
      <c r="E73" s="414"/>
      <c r="F73" s="414"/>
      <c r="G73" s="414"/>
      <c r="H73" s="414"/>
      <c r="I73" s="414"/>
      <c r="J73" s="648"/>
      <c r="K73" s="649"/>
    </row>
    <row r="74" spans="1:11">
      <c r="A74" s="415" t="s">
        <v>251</v>
      </c>
      <c r="B74" s="416"/>
      <c r="C74" s="416"/>
      <c r="D74" s="416"/>
      <c r="E74" s="416"/>
      <c r="F74" s="416"/>
      <c r="G74" s="416"/>
      <c r="H74" s="416"/>
      <c r="I74" s="630" t="s">
        <v>237</v>
      </c>
      <c r="J74" s="630"/>
      <c r="K74" s="642"/>
    </row>
    <row r="75" spans="1:11">
      <c r="A75" s="417" t="s">
        <v>252</v>
      </c>
      <c r="B75" s="418"/>
      <c r="C75" s="418"/>
      <c r="D75" s="418"/>
      <c r="E75" s="418"/>
      <c r="F75" s="418"/>
      <c r="G75" s="418"/>
      <c r="H75" s="418"/>
      <c r="I75" s="643" t="s">
        <v>237</v>
      </c>
      <c r="J75" s="643"/>
      <c r="K75" s="644"/>
    </row>
    <row r="76" spans="1:11" ht="14.45" customHeight="1">
      <c r="A76" s="415" t="s">
        <v>253</v>
      </c>
      <c r="B76" s="416"/>
      <c r="C76" s="416"/>
      <c r="D76" s="416"/>
      <c r="E76" s="416"/>
      <c r="F76" s="416"/>
      <c r="G76" s="416"/>
      <c r="H76" s="416"/>
      <c r="I76" s="630" t="s">
        <v>237</v>
      </c>
      <c r="J76" s="630"/>
      <c r="K76" s="642"/>
    </row>
    <row r="77" spans="1:11">
      <c r="A77" s="417" t="s">
        <v>254</v>
      </c>
      <c r="B77" s="418"/>
      <c r="C77" s="418"/>
      <c r="D77" s="418"/>
      <c r="E77" s="418"/>
      <c r="F77" s="418"/>
      <c r="G77" s="418"/>
      <c r="H77" s="418"/>
      <c r="I77" s="643" t="s">
        <v>237</v>
      </c>
      <c r="J77" s="643"/>
      <c r="K77" s="644"/>
    </row>
    <row r="78" spans="1:11" ht="14.45" customHeight="1">
      <c r="A78" s="415" t="s">
        <v>255</v>
      </c>
      <c r="B78" s="416"/>
      <c r="C78" s="416"/>
      <c r="D78" s="416"/>
      <c r="E78" s="416"/>
      <c r="F78" s="416"/>
      <c r="G78" s="416"/>
      <c r="H78" s="416"/>
      <c r="I78" s="630" t="s">
        <v>256</v>
      </c>
      <c r="J78" s="630"/>
      <c r="K78" s="642"/>
    </row>
    <row r="79" spans="1:11">
      <c r="A79" s="417" t="s">
        <v>257</v>
      </c>
      <c r="B79" s="418"/>
      <c r="C79" s="418"/>
      <c r="D79" s="418"/>
      <c r="E79" s="418"/>
      <c r="F79" s="418"/>
      <c r="G79" s="418"/>
      <c r="H79" s="418"/>
      <c r="I79" s="643" t="s">
        <v>237</v>
      </c>
      <c r="J79" s="643"/>
      <c r="K79" s="644"/>
    </row>
    <row r="80" spans="1:11">
      <c r="A80" s="413" t="s">
        <v>265</v>
      </c>
      <c r="B80" s="414"/>
      <c r="C80" s="414"/>
      <c r="D80" s="414"/>
      <c r="E80" s="414"/>
      <c r="F80" s="414"/>
      <c r="G80" s="414"/>
      <c r="H80" s="414"/>
      <c r="I80" s="650"/>
      <c r="J80" s="650"/>
      <c r="K80" s="651"/>
    </row>
    <row r="81" spans="1:11">
      <c r="A81" s="419" t="s">
        <v>266</v>
      </c>
      <c r="B81" s="420"/>
      <c r="C81" s="420"/>
      <c r="D81" s="420"/>
      <c r="E81" s="420"/>
      <c r="F81" s="420"/>
      <c r="G81" s="420"/>
      <c r="H81" s="420"/>
      <c r="I81" s="549" t="s">
        <v>237</v>
      </c>
      <c r="J81" s="549"/>
      <c r="K81" s="652"/>
    </row>
    <row r="82" spans="1:11">
      <c r="A82" s="417" t="s">
        <v>267</v>
      </c>
      <c r="B82" s="418"/>
      <c r="C82" s="418"/>
      <c r="D82" s="418"/>
      <c r="E82" s="418"/>
      <c r="F82" s="418"/>
      <c r="G82" s="418"/>
      <c r="H82" s="418"/>
      <c r="I82" s="643" t="s">
        <v>237</v>
      </c>
      <c r="J82" s="643"/>
      <c r="K82" s="644"/>
    </row>
    <row r="83" spans="1:11">
      <c r="A83" s="421" t="s">
        <v>258</v>
      </c>
      <c r="B83" s="422"/>
      <c r="C83" s="422"/>
      <c r="D83" s="422"/>
      <c r="E83" s="422"/>
      <c r="F83" s="422"/>
      <c r="G83" s="422"/>
      <c r="H83" s="422"/>
      <c r="I83" s="650"/>
      <c r="J83" s="650"/>
      <c r="K83" s="651"/>
    </row>
    <row r="84" spans="1:11">
      <c r="A84" s="415" t="s">
        <v>259</v>
      </c>
      <c r="B84" s="416"/>
      <c r="C84" s="416"/>
      <c r="D84" s="416"/>
      <c r="E84" s="416"/>
      <c r="F84" s="416"/>
      <c r="G84" s="416"/>
      <c r="H84" s="416"/>
      <c r="I84" s="630" t="s">
        <v>260</v>
      </c>
      <c r="J84" s="630"/>
      <c r="K84" s="642"/>
    </row>
    <row r="85" spans="1:11">
      <c r="A85" s="417" t="s">
        <v>261</v>
      </c>
      <c r="B85" s="418"/>
      <c r="C85" s="418"/>
      <c r="D85" s="418"/>
      <c r="E85" s="418"/>
      <c r="F85" s="418"/>
      <c r="G85" s="418"/>
      <c r="H85" s="418"/>
      <c r="I85" s="643" t="s">
        <v>237</v>
      </c>
      <c r="J85" s="643"/>
      <c r="K85" s="644"/>
    </row>
    <row r="86" spans="1:11">
      <c r="A86" s="415" t="s">
        <v>262</v>
      </c>
      <c r="B86" s="416"/>
      <c r="C86" s="416"/>
      <c r="D86" s="416"/>
      <c r="E86" s="416"/>
      <c r="F86" s="416"/>
      <c r="G86" s="416"/>
      <c r="H86" s="416"/>
      <c r="I86" s="630" t="s">
        <v>237</v>
      </c>
      <c r="J86" s="630"/>
      <c r="K86" s="642"/>
    </row>
    <row r="87" spans="1:11">
      <c r="A87" s="417" t="s">
        <v>263</v>
      </c>
      <c r="B87" s="418"/>
      <c r="C87" s="418"/>
      <c r="D87" s="418"/>
      <c r="E87" s="418"/>
      <c r="F87" s="418"/>
      <c r="G87" s="418"/>
      <c r="H87" s="418"/>
      <c r="I87" s="643" t="s">
        <v>237</v>
      </c>
      <c r="J87" s="643"/>
      <c r="K87" s="644"/>
    </row>
    <row r="88" spans="1:11" ht="14.45" customHeight="1">
      <c r="A88" s="415" t="s">
        <v>351</v>
      </c>
      <c r="B88" s="416"/>
      <c r="C88" s="416"/>
      <c r="D88" s="416"/>
      <c r="E88" s="416"/>
      <c r="F88" s="416"/>
      <c r="G88" s="416"/>
      <c r="H88" s="416"/>
      <c r="I88" s="630" t="s">
        <v>237</v>
      </c>
      <c r="J88" s="630"/>
      <c r="K88" s="642"/>
    </row>
    <row r="89" spans="1:11">
      <c r="A89" s="423"/>
      <c r="B89" s="424"/>
      <c r="C89" s="424"/>
      <c r="D89" s="424"/>
      <c r="E89" s="424"/>
      <c r="F89" s="424"/>
      <c r="G89" s="424"/>
      <c r="H89" s="424"/>
      <c r="I89" s="653"/>
      <c r="J89" s="653"/>
      <c r="K89" s="654"/>
    </row>
  </sheetData>
  <sheetProtection algorithmName="SHA-512" hashValue="EiDmmmwPt4BBUNFf19zl5qfI8eCvROGafCVHMscXg3tYvuv/W80MeHN4WMim4EridMRmPlry+e3gBC6p9bJzxg==" saltValue="N/AHFCoY4frWFL0Rm+jOkQ==" spinCount="100000" sheet="1" selectLockedCells="1"/>
  <mergeCells count="17">
    <mergeCell ref="I86:K86"/>
    <mergeCell ref="I87:K87"/>
    <mergeCell ref="I88:K89"/>
    <mergeCell ref="I83:K83"/>
    <mergeCell ref="I84:K84"/>
    <mergeCell ref="I85:K85"/>
    <mergeCell ref="I80:K80"/>
    <mergeCell ref="I81:K81"/>
    <mergeCell ref="I82:K82"/>
    <mergeCell ref="I77:K77"/>
    <mergeCell ref="I78:K78"/>
    <mergeCell ref="I79:K79"/>
    <mergeCell ref="I74:K74"/>
    <mergeCell ref="I75:K75"/>
    <mergeCell ref="I76:K76"/>
    <mergeCell ref="A72:K72"/>
    <mergeCell ref="J73:K7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JS940"/>
  <sheetViews>
    <sheetView showGridLines="0" topLeftCell="JS1" zoomScale="115" zoomScaleNormal="115" workbookViewId="0">
      <selection activeCell="JS1" sqref="JS1"/>
    </sheetView>
  </sheetViews>
  <sheetFormatPr defaultColWidth="25" defaultRowHeight="14.45" outlineLevelCol="1"/>
  <cols>
    <col min="1" max="5" width="25" style="321" hidden="1" customWidth="1" outlineLevel="1"/>
    <col min="6" max="6" width="25" style="158" hidden="1" customWidth="1" outlineLevel="1"/>
    <col min="7" max="278" width="25" style="73" hidden="1" customWidth="1" outlineLevel="1"/>
    <col min="279" max="279" width="25" style="73" collapsed="1"/>
    <col min="280" max="16384" width="25" style="73"/>
  </cols>
  <sheetData>
    <row r="1" spans="1:278" ht="21">
      <c r="A1" s="156"/>
      <c r="B1" s="657" t="s">
        <v>352</v>
      </c>
      <c r="C1" s="657"/>
      <c r="D1" s="658" t="s">
        <v>353</v>
      </c>
      <c r="E1" s="312"/>
      <c r="F1" s="655" t="s">
        <v>354</v>
      </c>
      <c r="JR1" s="73" t="s">
        <v>355</v>
      </c>
    </row>
    <row r="2" spans="1:278" ht="31.5" customHeight="1">
      <c r="A2" s="311" t="s">
        <v>150</v>
      </c>
      <c r="B2" s="157" t="s">
        <v>157</v>
      </c>
      <c r="C2" s="318" t="s">
        <v>356</v>
      </c>
      <c r="D2" s="658"/>
      <c r="E2" s="312"/>
      <c r="F2" s="655"/>
    </row>
    <row r="3" spans="1:278" ht="15" customHeight="1">
      <c r="A3" s="656"/>
      <c r="B3" s="319"/>
      <c r="C3" s="319"/>
      <c r="D3" s="658"/>
      <c r="E3" s="312"/>
      <c r="F3" s="655"/>
    </row>
    <row r="4" spans="1:278" ht="13.5" customHeight="1">
      <c r="A4" s="656"/>
      <c r="B4" s="319"/>
      <c r="C4" s="319"/>
      <c r="D4" s="658"/>
      <c r="E4" s="312"/>
      <c r="F4" s="655"/>
    </row>
    <row r="5" spans="1:278">
      <c r="A5" s="313" t="s">
        <v>36</v>
      </c>
      <c r="B5" s="313" t="s">
        <v>42</v>
      </c>
      <c r="C5" s="314">
        <v>17</v>
      </c>
      <c r="D5" s="315" t="s">
        <v>357</v>
      </c>
      <c r="E5" s="315" t="s">
        <v>357</v>
      </c>
      <c r="F5" s="316">
        <v>857</v>
      </c>
      <c r="G5" s="158"/>
    </row>
    <row r="6" spans="1:278">
      <c r="A6" s="313" t="s">
        <v>36</v>
      </c>
      <c r="B6" s="313" t="s">
        <v>42</v>
      </c>
      <c r="C6" s="314">
        <v>24</v>
      </c>
      <c r="D6" s="315" t="s">
        <v>358</v>
      </c>
      <c r="E6" s="315" t="s">
        <v>358</v>
      </c>
      <c r="F6" s="316">
        <v>905</v>
      </c>
      <c r="G6" s="158"/>
    </row>
    <row r="7" spans="1:278">
      <c r="A7" s="313" t="s">
        <v>36</v>
      </c>
      <c r="B7" s="313" t="s">
        <v>42</v>
      </c>
      <c r="C7" s="314">
        <v>29</v>
      </c>
      <c r="D7" s="315" t="s">
        <v>359</v>
      </c>
      <c r="E7" s="315" t="s">
        <v>359</v>
      </c>
      <c r="F7" s="316">
        <v>1197</v>
      </c>
      <c r="G7" s="158"/>
    </row>
    <row r="8" spans="1:278">
      <c r="A8" s="313" t="s">
        <v>36</v>
      </c>
      <c r="B8" s="313" t="s">
        <v>42</v>
      </c>
      <c r="C8" s="314">
        <v>34</v>
      </c>
      <c r="D8" s="315" t="s">
        <v>360</v>
      </c>
      <c r="E8" s="315" t="s">
        <v>360</v>
      </c>
      <c r="F8" s="316">
        <v>1334</v>
      </c>
      <c r="G8" s="158"/>
    </row>
    <row r="9" spans="1:278">
      <c r="A9" s="313" t="s">
        <v>36</v>
      </c>
      <c r="B9" s="313" t="s">
        <v>42</v>
      </c>
      <c r="C9" s="314">
        <v>39</v>
      </c>
      <c r="D9" s="315" t="s">
        <v>361</v>
      </c>
      <c r="E9" s="315" t="s">
        <v>361</v>
      </c>
      <c r="F9" s="316">
        <v>1587</v>
      </c>
      <c r="G9" s="158"/>
    </row>
    <row r="10" spans="1:278">
      <c r="A10" s="313" t="s">
        <v>36</v>
      </c>
      <c r="B10" s="313" t="s">
        <v>42</v>
      </c>
      <c r="C10" s="314">
        <v>44</v>
      </c>
      <c r="D10" s="315" t="s">
        <v>362</v>
      </c>
      <c r="E10" s="315" t="s">
        <v>362</v>
      </c>
      <c r="F10" s="316">
        <v>1879</v>
      </c>
      <c r="G10" s="158"/>
    </row>
    <row r="11" spans="1:278">
      <c r="A11" s="313" t="s">
        <v>36</v>
      </c>
      <c r="B11" s="313" t="s">
        <v>42</v>
      </c>
      <c r="C11" s="314">
        <v>49</v>
      </c>
      <c r="D11" s="315" t="s">
        <v>363</v>
      </c>
      <c r="E11" s="315" t="s">
        <v>363</v>
      </c>
      <c r="F11" s="316">
        <v>2312</v>
      </c>
      <c r="G11" s="158"/>
    </row>
    <row r="12" spans="1:278">
      <c r="A12" s="313" t="s">
        <v>36</v>
      </c>
      <c r="B12" s="313" t="s">
        <v>42</v>
      </c>
      <c r="C12" s="314">
        <v>54</v>
      </c>
      <c r="D12" s="315" t="s">
        <v>364</v>
      </c>
      <c r="E12" s="315" t="s">
        <v>364</v>
      </c>
      <c r="F12" s="316">
        <v>2812</v>
      </c>
      <c r="G12" s="158"/>
    </row>
    <row r="13" spans="1:278">
      <c r="A13" s="313" t="s">
        <v>36</v>
      </c>
      <c r="B13" s="313" t="s">
        <v>42</v>
      </c>
      <c r="C13" s="314">
        <v>59</v>
      </c>
      <c r="D13" s="315" t="s">
        <v>365</v>
      </c>
      <c r="E13" s="315" t="s">
        <v>365</v>
      </c>
      <c r="F13" s="316">
        <v>3523</v>
      </c>
      <c r="G13" s="158"/>
    </row>
    <row r="14" spans="1:278">
      <c r="A14" s="313" t="s">
        <v>36</v>
      </c>
      <c r="B14" s="313" t="s">
        <v>42</v>
      </c>
      <c r="C14" s="314">
        <v>64</v>
      </c>
      <c r="D14" s="315" t="s">
        <v>366</v>
      </c>
      <c r="E14" s="315" t="s">
        <v>366</v>
      </c>
      <c r="F14" s="316">
        <v>4736</v>
      </c>
      <c r="G14" s="158"/>
    </row>
    <row r="15" spans="1:278">
      <c r="A15" s="313" t="s">
        <v>36</v>
      </c>
      <c r="B15" s="313" t="s">
        <v>42</v>
      </c>
      <c r="C15" s="314">
        <v>69</v>
      </c>
      <c r="D15" s="315" t="s">
        <v>367</v>
      </c>
      <c r="E15" s="315" t="s">
        <v>367</v>
      </c>
      <c r="F15" s="316">
        <v>6403</v>
      </c>
      <c r="G15" s="158"/>
    </row>
    <row r="16" spans="1:278">
      <c r="A16" s="313" t="s">
        <v>36</v>
      </c>
      <c r="B16" s="313" t="s">
        <v>42</v>
      </c>
      <c r="C16" s="314">
        <v>74</v>
      </c>
      <c r="D16" s="315" t="s">
        <v>368</v>
      </c>
      <c r="E16" s="315" t="s">
        <v>368</v>
      </c>
      <c r="F16" s="316">
        <v>8118</v>
      </c>
      <c r="G16" s="158"/>
    </row>
    <row r="17" spans="1:9">
      <c r="A17" s="313" t="s">
        <v>122</v>
      </c>
      <c r="B17" s="313" t="s">
        <v>42</v>
      </c>
      <c r="C17" s="314">
        <v>17</v>
      </c>
      <c r="D17" s="315" t="s">
        <v>369</v>
      </c>
      <c r="E17" s="315" t="s">
        <v>369</v>
      </c>
      <c r="F17" s="316">
        <v>921</v>
      </c>
      <c r="G17" s="158"/>
      <c r="I17"/>
    </row>
    <row r="18" spans="1:9">
      <c r="A18" s="313" t="s">
        <v>122</v>
      </c>
      <c r="B18" s="313" t="s">
        <v>42</v>
      </c>
      <c r="C18" s="314">
        <v>24</v>
      </c>
      <c r="D18" s="315" t="s">
        <v>370</v>
      </c>
      <c r="E18" s="315" t="s">
        <v>370</v>
      </c>
      <c r="F18" s="316">
        <v>971</v>
      </c>
      <c r="G18" s="158"/>
      <c r="I18"/>
    </row>
    <row r="19" spans="1:9">
      <c r="A19" s="313" t="s">
        <v>122</v>
      </c>
      <c r="B19" s="313" t="s">
        <v>42</v>
      </c>
      <c r="C19" s="314">
        <v>29</v>
      </c>
      <c r="D19" s="315" t="s">
        <v>371</v>
      </c>
      <c r="E19" s="315" t="s">
        <v>371</v>
      </c>
      <c r="F19" s="316">
        <v>1284</v>
      </c>
      <c r="G19" s="158"/>
      <c r="I19"/>
    </row>
    <row r="20" spans="1:9">
      <c r="A20" s="313" t="s">
        <v>122</v>
      </c>
      <c r="B20" s="313" t="s">
        <v>42</v>
      </c>
      <c r="C20" s="314">
        <v>34</v>
      </c>
      <c r="D20" s="315" t="s">
        <v>372</v>
      </c>
      <c r="E20" s="315" t="s">
        <v>372</v>
      </c>
      <c r="F20" s="316">
        <v>1431</v>
      </c>
      <c r="G20" s="158"/>
      <c r="I20"/>
    </row>
    <row r="21" spans="1:9">
      <c r="A21" s="313" t="s">
        <v>122</v>
      </c>
      <c r="B21" s="313" t="s">
        <v>42</v>
      </c>
      <c r="C21" s="314">
        <v>39</v>
      </c>
      <c r="D21" s="315" t="s">
        <v>373</v>
      </c>
      <c r="E21" s="315" t="s">
        <v>373</v>
      </c>
      <c r="F21" s="316">
        <v>1700</v>
      </c>
      <c r="G21" s="158"/>
      <c r="I21"/>
    </row>
    <row r="22" spans="1:9">
      <c r="A22" s="313" t="s">
        <v>122</v>
      </c>
      <c r="B22" s="313" t="s">
        <v>42</v>
      </c>
      <c r="C22" s="314">
        <v>44</v>
      </c>
      <c r="D22" s="315" t="s">
        <v>374</v>
      </c>
      <c r="E22" s="315" t="s">
        <v>374</v>
      </c>
      <c r="F22" s="316">
        <v>2012</v>
      </c>
      <c r="G22" s="158"/>
      <c r="I22"/>
    </row>
    <row r="23" spans="1:9">
      <c r="A23" s="313" t="s">
        <v>122</v>
      </c>
      <c r="B23" s="313" t="s">
        <v>42</v>
      </c>
      <c r="C23" s="314">
        <v>49</v>
      </c>
      <c r="D23" s="315" t="s">
        <v>375</v>
      </c>
      <c r="E23" s="315" t="s">
        <v>375</v>
      </c>
      <c r="F23" s="316">
        <v>2465</v>
      </c>
      <c r="G23" s="158"/>
      <c r="I23"/>
    </row>
    <row r="24" spans="1:9">
      <c r="A24" s="313" t="s">
        <v>122</v>
      </c>
      <c r="B24" s="313" t="s">
        <v>42</v>
      </c>
      <c r="C24" s="314">
        <v>54</v>
      </c>
      <c r="D24" s="315" t="s">
        <v>376</v>
      </c>
      <c r="E24" s="315" t="s">
        <v>376</v>
      </c>
      <c r="F24" s="316">
        <v>2988</v>
      </c>
      <c r="G24" s="158"/>
      <c r="I24"/>
    </row>
    <row r="25" spans="1:9">
      <c r="A25" s="313" t="s">
        <v>122</v>
      </c>
      <c r="B25" s="313" t="s">
        <v>42</v>
      </c>
      <c r="C25" s="314">
        <v>59</v>
      </c>
      <c r="D25" s="315" t="s">
        <v>377</v>
      </c>
      <c r="E25" s="315" t="s">
        <v>377</v>
      </c>
      <c r="F25" s="316">
        <v>3727</v>
      </c>
      <c r="G25" s="158"/>
      <c r="I25"/>
    </row>
    <row r="26" spans="1:9">
      <c r="A26" s="313" t="s">
        <v>122</v>
      </c>
      <c r="B26" s="313" t="s">
        <v>42</v>
      </c>
      <c r="C26" s="314">
        <v>64</v>
      </c>
      <c r="D26" s="315" t="s">
        <v>378</v>
      </c>
      <c r="E26" s="315" t="s">
        <v>378</v>
      </c>
      <c r="F26" s="316">
        <v>4995</v>
      </c>
      <c r="G26" s="158"/>
      <c r="I26"/>
    </row>
    <row r="27" spans="1:9">
      <c r="A27" s="313" t="s">
        <v>122</v>
      </c>
      <c r="B27" s="313" t="s">
        <v>42</v>
      </c>
      <c r="C27" s="314">
        <v>69</v>
      </c>
      <c r="D27" s="315" t="s">
        <v>379</v>
      </c>
      <c r="E27" s="315" t="s">
        <v>379</v>
      </c>
      <c r="F27" s="316">
        <v>6767</v>
      </c>
      <c r="G27" s="158"/>
      <c r="I27"/>
    </row>
    <row r="28" spans="1:9">
      <c r="A28" s="313" t="s">
        <v>122</v>
      </c>
      <c r="B28" s="313" t="s">
        <v>42</v>
      </c>
      <c r="C28" s="314">
        <v>74</v>
      </c>
      <c r="D28" s="315" t="s">
        <v>380</v>
      </c>
      <c r="E28" s="315" t="s">
        <v>380</v>
      </c>
      <c r="F28" s="316">
        <v>8588</v>
      </c>
      <c r="G28" s="158"/>
      <c r="I28"/>
    </row>
    <row r="29" spans="1:9">
      <c r="A29" s="313" t="s">
        <v>126</v>
      </c>
      <c r="B29" s="313" t="s">
        <v>42</v>
      </c>
      <c r="C29" s="314">
        <v>17</v>
      </c>
      <c r="D29" s="315" t="s">
        <v>381</v>
      </c>
      <c r="E29" s="315" t="s">
        <v>381</v>
      </c>
      <c r="F29" s="316">
        <v>1008</v>
      </c>
      <c r="G29" s="158"/>
      <c r="I29"/>
    </row>
    <row r="30" spans="1:9">
      <c r="A30" s="313" t="s">
        <v>126</v>
      </c>
      <c r="B30" s="313" t="s">
        <v>42</v>
      </c>
      <c r="C30" s="314">
        <v>24</v>
      </c>
      <c r="D30" s="315" t="s">
        <v>382</v>
      </c>
      <c r="E30" s="315" t="s">
        <v>382</v>
      </c>
      <c r="F30" s="316">
        <v>1062</v>
      </c>
      <c r="G30" s="158"/>
      <c r="I30"/>
    </row>
    <row r="31" spans="1:9">
      <c r="A31" s="313" t="s">
        <v>126</v>
      </c>
      <c r="B31" s="313" t="s">
        <v>42</v>
      </c>
      <c r="C31" s="314">
        <v>29</v>
      </c>
      <c r="D31" s="315" t="s">
        <v>383</v>
      </c>
      <c r="E31" s="315" t="s">
        <v>383</v>
      </c>
      <c r="F31" s="316">
        <v>1404</v>
      </c>
      <c r="G31" s="158"/>
      <c r="I31"/>
    </row>
    <row r="32" spans="1:9">
      <c r="A32" s="313" t="s">
        <v>126</v>
      </c>
      <c r="B32" s="313" t="s">
        <v>42</v>
      </c>
      <c r="C32" s="314">
        <v>34</v>
      </c>
      <c r="D32" s="315" t="s">
        <v>384</v>
      </c>
      <c r="E32" s="315" t="s">
        <v>384</v>
      </c>
      <c r="F32" s="316">
        <v>1561</v>
      </c>
      <c r="G32" s="158"/>
      <c r="I32"/>
    </row>
    <row r="33" spans="1:9">
      <c r="A33" s="313" t="s">
        <v>126</v>
      </c>
      <c r="B33" s="313" t="s">
        <v>42</v>
      </c>
      <c r="C33" s="314">
        <v>39</v>
      </c>
      <c r="D33" s="315" t="s">
        <v>385</v>
      </c>
      <c r="E33" s="315" t="s">
        <v>385</v>
      </c>
      <c r="F33" s="316">
        <v>1855</v>
      </c>
      <c r="G33" s="158"/>
      <c r="I33"/>
    </row>
    <row r="34" spans="1:9">
      <c r="A34" s="313" t="s">
        <v>126</v>
      </c>
      <c r="B34" s="313" t="s">
        <v>42</v>
      </c>
      <c r="C34" s="314">
        <v>44</v>
      </c>
      <c r="D34" s="315" t="s">
        <v>386</v>
      </c>
      <c r="E34" s="315" t="s">
        <v>386</v>
      </c>
      <c r="F34" s="316">
        <v>2195</v>
      </c>
      <c r="G34" s="158"/>
      <c r="I34"/>
    </row>
    <row r="35" spans="1:9">
      <c r="A35" s="313" t="s">
        <v>126</v>
      </c>
      <c r="B35" s="313" t="s">
        <v>42</v>
      </c>
      <c r="C35" s="314">
        <v>49</v>
      </c>
      <c r="D35" s="315" t="s">
        <v>387</v>
      </c>
      <c r="E35" s="315" t="s">
        <v>387</v>
      </c>
      <c r="F35" s="316">
        <v>2671</v>
      </c>
      <c r="G35" s="158"/>
      <c r="I35"/>
    </row>
    <row r="36" spans="1:9">
      <c r="A36" s="313" t="s">
        <v>126</v>
      </c>
      <c r="B36" s="313" t="s">
        <v>42</v>
      </c>
      <c r="C36" s="314">
        <v>54</v>
      </c>
      <c r="D36" s="315" t="s">
        <v>388</v>
      </c>
      <c r="E36" s="315" t="s">
        <v>388</v>
      </c>
      <c r="F36" s="316">
        <v>3213</v>
      </c>
      <c r="G36" s="158"/>
      <c r="I36"/>
    </row>
    <row r="37" spans="1:9">
      <c r="A37" s="313" t="s">
        <v>126</v>
      </c>
      <c r="B37" s="313" t="s">
        <v>42</v>
      </c>
      <c r="C37" s="314">
        <v>59</v>
      </c>
      <c r="D37" s="315" t="s">
        <v>389</v>
      </c>
      <c r="E37" s="315" t="s">
        <v>389</v>
      </c>
      <c r="F37" s="316">
        <v>3982</v>
      </c>
      <c r="G37" s="158"/>
      <c r="I37"/>
    </row>
    <row r="38" spans="1:9">
      <c r="A38" s="313" t="s">
        <v>126</v>
      </c>
      <c r="B38" s="313" t="s">
        <v>42</v>
      </c>
      <c r="C38" s="314">
        <v>64</v>
      </c>
      <c r="D38" s="315" t="s">
        <v>390</v>
      </c>
      <c r="E38" s="315" t="s">
        <v>390</v>
      </c>
      <c r="F38" s="316">
        <v>5295</v>
      </c>
      <c r="G38" s="158"/>
      <c r="I38"/>
    </row>
    <row r="39" spans="1:9">
      <c r="A39" s="313" t="s">
        <v>126</v>
      </c>
      <c r="B39" s="313" t="s">
        <v>42</v>
      </c>
      <c r="C39" s="314">
        <v>69</v>
      </c>
      <c r="D39" s="315" t="s">
        <v>391</v>
      </c>
      <c r="E39" s="315" t="s">
        <v>391</v>
      </c>
      <c r="F39" s="316">
        <v>7098</v>
      </c>
      <c r="G39" s="158"/>
      <c r="I39"/>
    </row>
    <row r="40" spans="1:9">
      <c r="A40" s="313" t="s">
        <v>126</v>
      </c>
      <c r="B40" s="313" t="s">
        <v>42</v>
      </c>
      <c r="C40" s="314">
        <v>74</v>
      </c>
      <c r="D40" s="315" t="s">
        <v>392</v>
      </c>
      <c r="E40" s="315" t="s">
        <v>392</v>
      </c>
      <c r="F40" s="316">
        <v>8954</v>
      </c>
      <c r="G40" s="158"/>
      <c r="I40"/>
    </row>
    <row r="41" spans="1:9">
      <c r="A41" s="313" t="s">
        <v>37</v>
      </c>
      <c r="B41" s="313" t="s">
        <v>42</v>
      </c>
      <c r="C41" s="314">
        <v>17</v>
      </c>
      <c r="D41" s="315" t="s">
        <v>393</v>
      </c>
      <c r="E41" s="315" t="s">
        <v>393</v>
      </c>
      <c r="F41" s="316">
        <v>1150</v>
      </c>
      <c r="G41" s="158"/>
      <c r="I41"/>
    </row>
    <row r="42" spans="1:9">
      <c r="A42" s="313" t="s">
        <v>37</v>
      </c>
      <c r="B42" s="313" t="s">
        <v>42</v>
      </c>
      <c r="C42" s="314">
        <v>24</v>
      </c>
      <c r="D42" s="315" t="s">
        <v>394</v>
      </c>
      <c r="E42" s="315" t="s">
        <v>394</v>
      </c>
      <c r="F42" s="316">
        <v>1211</v>
      </c>
      <c r="G42" s="158"/>
      <c r="I42"/>
    </row>
    <row r="43" spans="1:9">
      <c r="A43" s="313" t="s">
        <v>37</v>
      </c>
      <c r="B43" s="313" t="s">
        <v>42</v>
      </c>
      <c r="C43" s="314">
        <v>29</v>
      </c>
      <c r="D43" s="315" t="s">
        <v>395</v>
      </c>
      <c r="E43" s="315" t="s">
        <v>395</v>
      </c>
      <c r="F43" s="316">
        <v>1595</v>
      </c>
      <c r="G43" s="158"/>
      <c r="I43"/>
    </row>
    <row r="44" spans="1:9">
      <c r="A44" s="313" t="s">
        <v>37</v>
      </c>
      <c r="B44" s="313" t="s">
        <v>42</v>
      </c>
      <c r="C44" s="314">
        <v>34</v>
      </c>
      <c r="D44" s="315" t="s">
        <v>396</v>
      </c>
      <c r="E44" s="315" t="s">
        <v>396</v>
      </c>
      <c r="F44" s="316">
        <v>1776</v>
      </c>
      <c r="G44" s="158"/>
      <c r="I44"/>
    </row>
    <row r="45" spans="1:9">
      <c r="A45" s="313" t="s">
        <v>37</v>
      </c>
      <c r="B45" s="313" t="s">
        <v>42</v>
      </c>
      <c r="C45" s="314">
        <v>39</v>
      </c>
      <c r="D45" s="315" t="s">
        <v>397</v>
      </c>
      <c r="E45" s="315" t="s">
        <v>397</v>
      </c>
      <c r="F45" s="316">
        <v>2111</v>
      </c>
      <c r="G45" s="158"/>
      <c r="I45"/>
    </row>
    <row r="46" spans="1:9">
      <c r="A46" s="313" t="s">
        <v>37</v>
      </c>
      <c r="B46" s="313" t="s">
        <v>42</v>
      </c>
      <c r="C46" s="314">
        <v>44</v>
      </c>
      <c r="D46" s="315" t="s">
        <v>398</v>
      </c>
      <c r="E46" s="315" t="s">
        <v>398</v>
      </c>
      <c r="F46" s="316">
        <v>2484</v>
      </c>
      <c r="G46" s="158"/>
      <c r="I46"/>
    </row>
    <row r="47" spans="1:9">
      <c r="A47" s="313" t="s">
        <v>37</v>
      </c>
      <c r="B47" s="313" t="s">
        <v>42</v>
      </c>
      <c r="C47" s="314">
        <v>49</v>
      </c>
      <c r="D47" s="315" t="s">
        <v>399</v>
      </c>
      <c r="E47" s="315" t="s">
        <v>399</v>
      </c>
      <c r="F47" s="316">
        <v>2937</v>
      </c>
      <c r="G47" s="158"/>
      <c r="I47"/>
    </row>
    <row r="48" spans="1:9">
      <c r="A48" s="313" t="s">
        <v>37</v>
      </c>
      <c r="B48" s="313" t="s">
        <v>42</v>
      </c>
      <c r="C48" s="314">
        <v>54</v>
      </c>
      <c r="D48" s="315" t="s">
        <v>400</v>
      </c>
      <c r="E48" s="315" t="s">
        <v>400</v>
      </c>
      <c r="F48" s="316">
        <v>3439</v>
      </c>
      <c r="G48" s="158"/>
      <c r="I48"/>
    </row>
    <row r="49" spans="1:9">
      <c r="A49" s="313" t="s">
        <v>37</v>
      </c>
      <c r="B49" s="313" t="s">
        <v>42</v>
      </c>
      <c r="C49" s="314">
        <v>59</v>
      </c>
      <c r="D49" s="315" t="s">
        <v>401</v>
      </c>
      <c r="E49" s="315" t="s">
        <v>401</v>
      </c>
      <c r="F49" s="316">
        <v>4150</v>
      </c>
      <c r="G49" s="158"/>
      <c r="I49"/>
    </row>
    <row r="50" spans="1:9">
      <c r="A50" s="313" t="s">
        <v>37</v>
      </c>
      <c r="B50" s="313" t="s">
        <v>42</v>
      </c>
      <c r="C50" s="314">
        <v>64</v>
      </c>
      <c r="D50" s="315" t="s">
        <v>402</v>
      </c>
      <c r="E50" s="315" t="s">
        <v>402</v>
      </c>
      <c r="F50" s="316">
        <v>5363</v>
      </c>
      <c r="G50" s="158"/>
      <c r="I50"/>
    </row>
    <row r="51" spans="1:9">
      <c r="A51" s="313" t="s">
        <v>37</v>
      </c>
      <c r="B51" s="313" t="s">
        <v>42</v>
      </c>
      <c r="C51" s="314">
        <v>69</v>
      </c>
      <c r="D51" s="315" t="s">
        <v>403</v>
      </c>
      <c r="E51" s="315" t="s">
        <v>403</v>
      </c>
      <c r="F51" s="316">
        <v>7031</v>
      </c>
      <c r="G51" s="158"/>
      <c r="I51"/>
    </row>
    <row r="52" spans="1:9">
      <c r="A52" s="313" t="s">
        <v>37</v>
      </c>
      <c r="B52" s="313" t="s">
        <v>42</v>
      </c>
      <c r="C52" s="314">
        <v>74</v>
      </c>
      <c r="D52" s="315" t="s">
        <v>404</v>
      </c>
      <c r="E52" s="315" t="s">
        <v>404</v>
      </c>
      <c r="F52" s="316">
        <v>8745</v>
      </c>
      <c r="G52" s="158"/>
      <c r="I52"/>
    </row>
    <row r="53" spans="1:9">
      <c r="A53" s="313" t="s">
        <v>38</v>
      </c>
      <c r="B53" s="313" t="s">
        <v>42</v>
      </c>
      <c r="C53" s="314">
        <v>17</v>
      </c>
      <c r="D53" s="315" t="s">
        <v>405</v>
      </c>
      <c r="E53" s="315" t="s">
        <v>405</v>
      </c>
      <c r="F53" s="316">
        <v>1266</v>
      </c>
      <c r="G53" s="158"/>
      <c r="I53"/>
    </row>
    <row r="54" spans="1:9">
      <c r="A54" s="313" t="s">
        <v>38</v>
      </c>
      <c r="B54" s="313" t="s">
        <v>42</v>
      </c>
      <c r="C54" s="314">
        <v>24</v>
      </c>
      <c r="D54" s="315" t="s">
        <v>406</v>
      </c>
      <c r="E54" s="315" t="s">
        <v>406</v>
      </c>
      <c r="F54" s="316">
        <v>1333</v>
      </c>
      <c r="G54" s="158"/>
      <c r="I54"/>
    </row>
    <row r="55" spans="1:9">
      <c r="A55" s="313" t="s">
        <v>38</v>
      </c>
      <c r="B55" s="313" t="s">
        <v>42</v>
      </c>
      <c r="C55" s="314">
        <v>29</v>
      </c>
      <c r="D55" s="315" t="s">
        <v>407</v>
      </c>
      <c r="E55" s="315" t="s">
        <v>407</v>
      </c>
      <c r="F55" s="316">
        <v>1754</v>
      </c>
      <c r="G55" s="158"/>
      <c r="I55"/>
    </row>
    <row r="56" spans="1:9">
      <c r="A56" s="313" t="s">
        <v>38</v>
      </c>
      <c r="B56" s="313" t="s">
        <v>42</v>
      </c>
      <c r="C56" s="314">
        <v>34</v>
      </c>
      <c r="D56" s="315" t="s">
        <v>408</v>
      </c>
      <c r="E56" s="315" t="s">
        <v>408</v>
      </c>
      <c r="F56" s="316">
        <v>1951</v>
      </c>
      <c r="G56" s="158"/>
      <c r="I56"/>
    </row>
    <row r="57" spans="1:9">
      <c r="A57" s="313" t="s">
        <v>38</v>
      </c>
      <c r="B57" s="313" t="s">
        <v>42</v>
      </c>
      <c r="C57" s="314">
        <v>39</v>
      </c>
      <c r="D57" s="315" t="s">
        <v>409</v>
      </c>
      <c r="E57" s="315" t="s">
        <v>409</v>
      </c>
      <c r="F57" s="316">
        <v>2317</v>
      </c>
      <c r="G57" s="158"/>
      <c r="I57"/>
    </row>
    <row r="58" spans="1:9">
      <c r="A58" s="313" t="s">
        <v>38</v>
      </c>
      <c r="B58" s="313" t="s">
        <v>42</v>
      </c>
      <c r="C58" s="314">
        <v>44</v>
      </c>
      <c r="D58" s="315" t="s">
        <v>410</v>
      </c>
      <c r="E58" s="315" t="s">
        <v>410</v>
      </c>
      <c r="F58" s="316">
        <v>2737</v>
      </c>
      <c r="G58" s="158"/>
      <c r="I58"/>
    </row>
    <row r="59" spans="1:9">
      <c r="A59" s="313" t="s">
        <v>38</v>
      </c>
      <c r="B59" s="313" t="s">
        <v>42</v>
      </c>
      <c r="C59" s="314">
        <v>49</v>
      </c>
      <c r="D59" s="315" t="s">
        <v>411</v>
      </c>
      <c r="E59" s="315" t="s">
        <v>411</v>
      </c>
      <c r="F59" s="316">
        <v>3334</v>
      </c>
      <c r="G59" s="158"/>
      <c r="I59"/>
    </row>
    <row r="60" spans="1:9">
      <c r="A60" s="313" t="s">
        <v>38</v>
      </c>
      <c r="B60" s="313" t="s">
        <v>42</v>
      </c>
      <c r="C60" s="314">
        <v>54</v>
      </c>
      <c r="D60" s="315" t="s">
        <v>412</v>
      </c>
      <c r="E60" s="315" t="s">
        <v>412</v>
      </c>
      <c r="F60" s="316">
        <v>3858</v>
      </c>
      <c r="G60" s="158"/>
      <c r="I60"/>
    </row>
    <row r="61" spans="1:9">
      <c r="A61" s="313" t="s">
        <v>38</v>
      </c>
      <c r="B61" s="313" t="s">
        <v>42</v>
      </c>
      <c r="C61" s="314">
        <v>59</v>
      </c>
      <c r="D61" s="315" t="s">
        <v>413</v>
      </c>
      <c r="E61" s="315" t="s">
        <v>413</v>
      </c>
      <c r="F61" s="316">
        <v>4596</v>
      </c>
      <c r="G61" s="158"/>
      <c r="I61"/>
    </row>
    <row r="62" spans="1:9">
      <c r="A62" s="313" t="s">
        <v>38</v>
      </c>
      <c r="B62" s="313" t="s">
        <v>42</v>
      </c>
      <c r="C62" s="314">
        <v>64</v>
      </c>
      <c r="D62" s="315" t="s">
        <v>414</v>
      </c>
      <c r="E62" s="315" t="s">
        <v>414</v>
      </c>
      <c r="F62" s="316">
        <v>5866</v>
      </c>
      <c r="G62" s="158"/>
      <c r="I62"/>
    </row>
    <row r="63" spans="1:9">
      <c r="A63" s="313" t="s">
        <v>38</v>
      </c>
      <c r="B63" s="313" t="s">
        <v>42</v>
      </c>
      <c r="C63" s="314">
        <v>69</v>
      </c>
      <c r="D63" s="315" t="s">
        <v>415</v>
      </c>
      <c r="E63" s="315" t="s">
        <v>415</v>
      </c>
      <c r="F63" s="316">
        <v>7638</v>
      </c>
      <c r="G63" s="158"/>
      <c r="I63"/>
    </row>
    <row r="64" spans="1:9">
      <c r="A64" s="313" t="s">
        <v>38</v>
      </c>
      <c r="B64" s="313" t="s">
        <v>42</v>
      </c>
      <c r="C64" s="314">
        <v>74</v>
      </c>
      <c r="D64" s="315" t="s">
        <v>416</v>
      </c>
      <c r="E64" s="315" t="s">
        <v>416</v>
      </c>
      <c r="F64" s="316">
        <v>9458</v>
      </c>
      <c r="G64" s="158"/>
      <c r="I64"/>
    </row>
    <row r="65" spans="1:9">
      <c r="A65" s="313" t="s">
        <v>39</v>
      </c>
      <c r="B65" s="313" t="s">
        <v>42</v>
      </c>
      <c r="C65" s="314">
        <v>17</v>
      </c>
      <c r="D65" s="315" t="s">
        <v>417</v>
      </c>
      <c r="E65" s="315" t="s">
        <v>417</v>
      </c>
      <c r="F65" s="316">
        <v>1406</v>
      </c>
      <c r="G65" s="158"/>
      <c r="I65"/>
    </row>
    <row r="66" spans="1:9">
      <c r="A66" s="313" t="s">
        <v>39</v>
      </c>
      <c r="B66" s="313" t="s">
        <v>42</v>
      </c>
      <c r="C66" s="314">
        <v>24</v>
      </c>
      <c r="D66" s="315" t="s">
        <v>418</v>
      </c>
      <c r="E66" s="315" t="s">
        <v>418</v>
      </c>
      <c r="F66" s="316">
        <v>1481</v>
      </c>
      <c r="G66" s="158"/>
      <c r="I66"/>
    </row>
    <row r="67" spans="1:9">
      <c r="A67" s="313" t="s">
        <v>39</v>
      </c>
      <c r="B67" s="313" t="s">
        <v>42</v>
      </c>
      <c r="C67" s="314">
        <v>29</v>
      </c>
      <c r="D67" s="315" t="s">
        <v>419</v>
      </c>
      <c r="E67" s="315" t="s">
        <v>419</v>
      </c>
      <c r="F67" s="316">
        <v>1945</v>
      </c>
      <c r="G67" s="158"/>
      <c r="I67"/>
    </row>
    <row r="68" spans="1:9">
      <c r="A68" s="313" t="s">
        <v>39</v>
      </c>
      <c r="B68" s="313" t="s">
        <v>42</v>
      </c>
      <c r="C68" s="314">
        <v>34</v>
      </c>
      <c r="D68" s="315" t="s">
        <v>420</v>
      </c>
      <c r="E68" s="315" t="s">
        <v>420</v>
      </c>
      <c r="F68" s="316">
        <v>2163</v>
      </c>
      <c r="G68" s="158"/>
      <c r="I68"/>
    </row>
    <row r="69" spans="1:9">
      <c r="A69" s="313" t="s">
        <v>39</v>
      </c>
      <c r="B69" s="313" t="s">
        <v>42</v>
      </c>
      <c r="C69" s="314">
        <v>39</v>
      </c>
      <c r="D69" s="315" t="s">
        <v>421</v>
      </c>
      <c r="E69" s="315" t="s">
        <v>421</v>
      </c>
      <c r="F69" s="316">
        <v>2568</v>
      </c>
      <c r="G69" s="158"/>
      <c r="I69"/>
    </row>
    <row r="70" spans="1:9">
      <c r="A70" s="313" t="s">
        <v>39</v>
      </c>
      <c r="B70" s="313" t="s">
        <v>42</v>
      </c>
      <c r="C70" s="314">
        <v>44</v>
      </c>
      <c r="D70" s="315" t="s">
        <v>422</v>
      </c>
      <c r="E70" s="315" t="s">
        <v>422</v>
      </c>
      <c r="F70" s="316">
        <v>3029</v>
      </c>
      <c r="G70" s="158"/>
      <c r="I70"/>
    </row>
    <row r="71" spans="1:9">
      <c r="A71" s="313" t="s">
        <v>39</v>
      </c>
      <c r="B71" s="313" t="s">
        <v>42</v>
      </c>
      <c r="C71" s="314">
        <v>49</v>
      </c>
      <c r="D71" s="315" t="s">
        <v>423</v>
      </c>
      <c r="E71" s="315" t="s">
        <v>423</v>
      </c>
      <c r="F71" s="316">
        <v>3673</v>
      </c>
      <c r="G71" s="158"/>
      <c r="I71"/>
    </row>
    <row r="72" spans="1:9">
      <c r="A72" s="313" t="s">
        <v>39</v>
      </c>
      <c r="B72" s="313" t="s">
        <v>42</v>
      </c>
      <c r="C72" s="314">
        <v>54</v>
      </c>
      <c r="D72" s="315" t="s">
        <v>424</v>
      </c>
      <c r="E72" s="315" t="s">
        <v>424</v>
      </c>
      <c r="F72" s="316">
        <v>4217</v>
      </c>
      <c r="G72" s="158"/>
      <c r="I72"/>
    </row>
    <row r="73" spans="1:9">
      <c r="A73" s="313" t="s">
        <v>39</v>
      </c>
      <c r="B73" s="313" t="s">
        <v>42</v>
      </c>
      <c r="C73" s="314">
        <v>59</v>
      </c>
      <c r="D73" s="315" t="s">
        <v>425</v>
      </c>
      <c r="E73" s="315" t="s">
        <v>425</v>
      </c>
      <c r="F73" s="316">
        <v>4985</v>
      </c>
      <c r="G73" s="158"/>
      <c r="I73"/>
    </row>
    <row r="74" spans="1:9">
      <c r="A74" s="313" t="s">
        <v>39</v>
      </c>
      <c r="B74" s="313" t="s">
        <v>42</v>
      </c>
      <c r="C74" s="314">
        <v>64</v>
      </c>
      <c r="D74" s="315" t="s">
        <v>426</v>
      </c>
      <c r="E74" s="315" t="s">
        <v>426</v>
      </c>
      <c r="F74" s="316">
        <v>6297</v>
      </c>
      <c r="G74" s="158"/>
      <c r="I74"/>
    </row>
    <row r="75" spans="1:9">
      <c r="A75" s="313" t="s">
        <v>39</v>
      </c>
      <c r="B75" s="313" t="s">
        <v>42</v>
      </c>
      <c r="C75" s="314">
        <v>69</v>
      </c>
      <c r="D75" s="315" t="s">
        <v>427</v>
      </c>
      <c r="E75" s="315" t="s">
        <v>427</v>
      </c>
      <c r="F75" s="316">
        <v>8102</v>
      </c>
      <c r="G75" s="158"/>
      <c r="I75"/>
    </row>
    <row r="76" spans="1:9">
      <c r="A76" s="313" t="s">
        <v>39</v>
      </c>
      <c r="B76" s="313" t="s">
        <v>42</v>
      </c>
      <c r="C76" s="314">
        <v>74</v>
      </c>
      <c r="D76" s="315" t="s">
        <v>428</v>
      </c>
      <c r="E76" s="315" t="s">
        <v>428</v>
      </c>
      <c r="F76" s="316">
        <v>9957</v>
      </c>
      <c r="G76" s="158"/>
      <c r="I76"/>
    </row>
    <row r="77" spans="1:9">
      <c r="A77" s="313" t="s">
        <v>132</v>
      </c>
      <c r="B77" s="313" t="s">
        <v>42</v>
      </c>
      <c r="C77" s="314">
        <v>17</v>
      </c>
      <c r="D77" s="315" t="s">
        <v>429</v>
      </c>
      <c r="E77" s="315" t="s">
        <v>429</v>
      </c>
      <c r="F77" s="316">
        <v>1150</v>
      </c>
      <c r="G77" s="158"/>
      <c r="I77"/>
    </row>
    <row r="78" spans="1:9">
      <c r="A78" s="313" t="s">
        <v>132</v>
      </c>
      <c r="B78" s="313" t="s">
        <v>42</v>
      </c>
      <c r="C78" s="314">
        <v>24</v>
      </c>
      <c r="D78" s="315" t="s">
        <v>430</v>
      </c>
      <c r="E78" s="315" t="s">
        <v>430</v>
      </c>
      <c r="F78" s="316">
        <v>1934</v>
      </c>
      <c r="G78" s="158"/>
      <c r="I78"/>
    </row>
    <row r="79" spans="1:9">
      <c r="A79" s="313" t="s">
        <v>132</v>
      </c>
      <c r="B79" s="313" t="s">
        <v>42</v>
      </c>
      <c r="C79" s="314">
        <v>29</v>
      </c>
      <c r="D79" s="315" t="s">
        <v>431</v>
      </c>
      <c r="E79" s="315" t="s">
        <v>431</v>
      </c>
      <c r="F79" s="316">
        <v>2530</v>
      </c>
      <c r="G79" s="158"/>
      <c r="I79"/>
    </row>
    <row r="80" spans="1:9">
      <c r="A80" s="313" t="s">
        <v>132</v>
      </c>
      <c r="B80" s="313" t="s">
        <v>42</v>
      </c>
      <c r="C80" s="314">
        <v>34</v>
      </c>
      <c r="D80" s="315" t="s">
        <v>432</v>
      </c>
      <c r="E80" s="315" t="s">
        <v>432</v>
      </c>
      <c r="F80" s="316">
        <v>2812</v>
      </c>
      <c r="G80" s="158"/>
      <c r="I80"/>
    </row>
    <row r="81" spans="1:9">
      <c r="A81" s="313" t="s">
        <v>132</v>
      </c>
      <c r="B81" s="313" t="s">
        <v>42</v>
      </c>
      <c r="C81" s="314">
        <v>39</v>
      </c>
      <c r="D81" s="315" t="s">
        <v>433</v>
      </c>
      <c r="E81" s="315" t="s">
        <v>433</v>
      </c>
      <c r="F81" s="316">
        <v>3337</v>
      </c>
      <c r="G81" s="158"/>
      <c r="I81"/>
    </row>
    <row r="82" spans="1:9">
      <c r="A82" s="313" t="s">
        <v>132</v>
      </c>
      <c r="B82" s="313" t="s">
        <v>42</v>
      </c>
      <c r="C82" s="314">
        <v>44</v>
      </c>
      <c r="D82" s="315" t="s">
        <v>434</v>
      </c>
      <c r="E82" s="315" t="s">
        <v>434</v>
      </c>
      <c r="F82" s="316">
        <v>3924</v>
      </c>
      <c r="G82" s="158"/>
      <c r="I82"/>
    </row>
    <row r="83" spans="1:9">
      <c r="A83" s="313" t="s">
        <v>132</v>
      </c>
      <c r="B83" s="313" t="s">
        <v>42</v>
      </c>
      <c r="C83" s="314">
        <v>49</v>
      </c>
      <c r="D83" s="315" t="s">
        <v>435</v>
      </c>
      <c r="E83" s="315" t="s">
        <v>435</v>
      </c>
      <c r="F83" s="316">
        <v>2937</v>
      </c>
      <c r="G83" s="158"/>
      <c r="I83"/>
    </row>
    <row r="84" spans="1:9">
      <c r="A84" s="313" t="s">
        <v>132</v>
      </c>
      <c r="B84" s="313" t="s">
        <v>42</v>
      </c>
      <c r="C84" s="314">
        <v>54</v>
      </c>
      <c r="D84" s="315" t="s">
        <v>436</v>
      </c>
      <c r="E84" s="315" t="s">
        <v>436</v>
      </c>
      <c r="F84" s="316">
        <v>3439</v>
      </c>
      <c r="G84" s="158"/>
      <c r="I84"/>
    </row>
    <row r="85" spans="1:9">
      <c r="A85" s="313" t="s">
        <v>132</v>
      </c>
      <c r="B85" s="313" t="s">
        <v>42</v>
      </c>
      <c r="C85" s="314">
        <v>59</v>
      </c>
      <c r="D85" s="315" t="s">
        <v>437</v>
      </c>
      <c r="E85" s="315" t="s">
        <v>437</v>
      </c>
      <c r="F85" s="316">
        <v>4150</v>
      </c>
      <c r="G85" s="158"/>
      <c r="I85"/>
    </row>
    <row r="86" spans="1:9">
      <c r="A86" s="313" t="s">
        <v>132</v>
      </c>
      <c r="B86" s="313" t="s">
        <v>42</v>
      </c>
      <c r="C86" s="314">
        <v>64</v>
      </c>
      <c r="D86" s="315" t="s">
        <v>438</v>
      </c>
      <c r="E86" s="315" t="s">
        <v>438</v>
      </c>
      <c r="F86" s="316">
        <v>5363</v>
      </c>
      <c r="G86" s="158"/>
      <c r="I86"/>
    </row>
    <row r="87" spans="1:9">
      <c r="A87" s="313" t="s">
        <v>132</v>
      </c>
      <c r="B87" s="313" t="s">
        <v>42</v>
      </c>
      <c r="C87" s="314">
        <v>69</v>
      </c>
      <c r="D87" s="315" t="s">
        <v>439</v>
      </c>
      <c r="E87" s="315" t="s">
        <v>439</v>
      </c>
      <c r="F87" s="316">
        <v>7031</v>
      </c>
      <c r="G87" s="158"/>
      <c r="I87"/>
    </row>
    <row r="88" spans="1:9">
      <c r="A88" s="313" t="s">
        <v>132</v>
      </c>
      <c r="B88" s="313" t="s">
        <v>42</v>
      </c>
      <c r="C88" s="314">
        <v>74</v>
      </c>
      <c r="D88" s="315" t="s">
        <v>440</v>
      </c>
      <c r="E88" s="315" t="s">
        <v>440</v>
      </c>
      <c r="F88" s="316">
        <v>8745</v>
      </c>
      <c r="G88" s="158"/>
      <c r="I88"/>
    </row>
    <row r="89" spans="1:9">
      <c r="A89" s="313" t="s">
        <v>134</v>
      </c>
      <c r="B89" s="313" t="s">
        <v>42</v>
      </c>
      <c r="C89" s="314">
        <v>17</v>
      </c>
      <c r="D89" s="315" t="s">
        <v>441</v>
      </c>
      <c r="E89" s="315" t="s">
        <v>441</v>
      </c>
      <c r="F89" s="316">
        <v>1266</v>
      </c>
      <c r="G89" s="158"/>
      <c r="I89"/>
    </row>
    <row r="90" spans="1:9">
      <c r="A90" s="313" t="s">
        <v>134</v>
      </c>
      <c r="B90" s="313" t="s">
        <v>42</v>
      </c>
      <c r="C90" s="314">
        <v>24</v>
      </c>
      <c r="D90" s="315" t="s">
        <v>442</v>
      </c>
      <c r="E90" s="315" t="s">
        <v>442</v>
      </c>
      <c r="F90" s="316">
        <v>2128</v>
      </c>
      <c r="G90" s="158"/>
      <c r="I90"/>
    </row>
    <row r="91" spans="1:9">
      <c r="A91" s="313" t="s">
        <v>134</v>
      </c>
      <c r="B91" s="313" t="s">
        <v>42</v>
      </c>
      <c r="C91" s="314">
        <v>29</v>
      </c>
      <c r="D91" s="315" t="s">
        <v>443</v>
      </c>
      <c r="E91" s="315" t="s">
        <v>443</v>
      </c>
      <c r="F91" s="316">
        <v>2783</v>
      </c>
      <c r="G91" s="158"/>
      <c r="I91"/>
    </row>
    <row r="92" spans="1:9">
      <c r="A92" s="313" t="s">
        <v>134</v>
      </c>
      <c r="B92" s="313" t="s">
        <v>42</v>
      </c>
      <c r="C92" s="314">
        <v>34</v>
      </c>
      <c r="D92" s="315" t="s">
        <v>444</v>
      </c>
      <c r="E92" s="315" t="s">
        <v>444</v>
      </c>
      <c r="F92" s="316">
        <v>3093</v>
      </c>
      <c r="G92" s="158"/>
      <c r="I92"/>
    </row>
    <row r="93" spans="1:9">
      <c r="A93" s="313" t="s">
        <v>134</v>
      </c>
      <c r="B93" s="313" t="s">
        <v>42</v>
      </c>
      <c r="C93" s="314">
        <v>39</v>
      </c>
      <c r="D93" s="315" t="s">
        <v>445</v>
      </c>
      <c r="E93" s="315" t="s">
        <v>445</v>
      </c>
      <c r="F93" s="316">
        <v>3667</v>
      </c>
      <c r="G93" s="158"/>
      <c r="I93"/>
    </row>
    <row r="94" spans="1:9">
      <c r="A94" s="313" t="s">
        <v>134</v>
      </c>
      <c r="B94" s="313" t="s">
        <v>42</v>
      </c>
      <c r="C94" s="314">
        <v>44</v>
      </c>
      <c r="D94" s="315" t="s">
        <v>446</v>
      </c>
      <c r="E94" s="315" t="s">
        <v>446</v>
      </c>
      <c r="F94" s="316">
        <v>4320</v>
      </c>
      <c r="G94" s="158"/>
      <c r="I94"/>
    </row>
    <row r="95" spans="1:9">
      <c r="A95" s="313" t="s">
        <v>134</v>
      </c>
      <c r="B95" s="313" t="s">
        <v>42</v>
      </c>
      <c r="C95" s="314">
        <v>49</v>
      </c>
      <c r="D95" s="315" t="s">
        <v>447</v>
      </c>
      <c r="E95" s="315" t="s">
        <v>447</v>
      </c>
      <c r="F95" s="316">
        <v>3334</v>
      </c>
      <c r="G95" s="158"/>
      <c r="I95"/>
    </row>
    <row r="96" spans="1:9">
      <c r="A96" s="313" t="s">
        <v>134</v>
      </c>
      <c r="B96" s="313" t="s">
        <v>42</v>
      </c>
      <c r="C96" s="314">
        <v>54</v>
      </c>
      <c r="D96" s="315" t="s">
        <v>448</v>
      </c>
      <c r="E96" s="315" t="s">
        <v>448</v>
      </c>
      <c r="F96" s="316">
        <v>3858</v>
      </c>
      <c r="G96" s="158"/>
      <c r="I96"/>
    </row>
    <row r="97" spans="1:9">
      <c r="A97" s="313" t="s">
        <v>134</v>
      </c>
      <c r="B97" s="313" t="s">
        <v>42</v>
      </c>
      <c r="C97" s="314">
        <v>59</v>
      </c>
      <c r="D97" s="315" t="s">
        <v>449</v>
      </c>
      <c r="E97" s="315" t="s">
        <v>449</v>
      </c>
      <c r="F97" s="316">
        <v>4596</v>
      </c>
      <c r="G97" s="158"/>
      <c r="I97"/>
    </row>
    <row r="98" spans="1:9">
      <c r="A98" s="313" t="s">
        <v>134</v>
      </c>
      <c r="B98" s="313" t="s">
        <v>42</v>
      </c>
      <c r="C98" s="314">
        <v>64</v>
      </c>
      <c r="D98" s="315" t="s">
        <v>450</v>
      </c>
      <c r="E98" s="315" t="s">
        <v>450</v>
      </c>
      <c r="F98" s="316">
        <v>5866</v>
      </c>
      <c r="G98" s="158"/>
      <c r="I98"/>
    </row>
    <row r="99" spans="1:9">
      <c r="A99" s="313" t="s">
        <v>134</v>
      </c>
      <c r="B99" s="313" t="s">
        <v>42</v>
      </c>
      <c r="C99" s="314">
        <v>69</v>
      </c>
      <c r="D99" s="315" t="s">
        <v>451</v>
      </c>
      <c r="E99" s="315" t="s">
        <v>451</v>
      </c>
      <c r="F99" s="316">
        <v>7638</v>
      </c>
      <c r="G99" s="158"/>
      <c r="I99"/>
    </row>
    <row r="100" spans="1:9">
      <c r="A100" s="313" t="s">
        <v>134</v>
      </c>
      <c r="B100" s="313" t="s">
        <v>42</v>
      </c>
      <c r="C100" s="314">
        <v>74</v>
      </c>
      <c r="D100" s="315" t="s">
        <v>452</v>
      </c>
      <c r="E100" s="315" t="s">
        <v>452</v>
      </c>
      <c r="F100" s="316">
        <v>9458</v>
      </c>
      <c r="G100" s="158"/>
      <c r="I100"/>
    </row>
    <row r="101" spans="1:9">
      <c r="A101" s="313" t="s">
        <v>136</v>
      </c>
      <c r="B101" s="313" t="s">
        <v>42</v>
      </c>
      <c r="C101" s="314">
        <v>17</v>
      </c>
      <c r="D101" s="315" t="s">
        <v>453</v>
      </c>
      <c r="E101" s="315" t="s">
        <v>453</v>
      </c>
      <c r="F101" s="316">
        <v>1406</v>
      </c>
      <c r="G101" s="158"/>
      <c r="I101"/>
    </row>
    <row r="102" spans="1:9">
      <c r="A102" s="313" t="s">
        <v>136</v>
      </c>
      <c r="B102" s="313" t="s">
        <v>42</v>
      </c>
      <c r="C102" s="314">
        <v>24</v>
      </c>
      <c r="D102" s="315" t="s">
        <v>454</v>
      </c>
      <c r="E102" s="315" t="s">
        <v>454</v>
      </c>
      <c r="F102" s="316">
        <v>2355</v>
      </c>
      <c r="G102" s="158"/>
      <c r="I102"/>
    </row>
    <row r="103" spans="1:9">
      <c r="A103" s="313" t="s">
        <v>136</v>
      </c>
      <c r="B103" s="313" t="s">
        <v>42</v>
      </c>
      <c r="C103" s="314">
        <v>29</v>
      </c>
      <c r="D103" s="315" t="s">
        <v>455</v>
      </c>
      <c r="E103" s="315" t="s">
        <v>455</v>
      </c>
      <c r="F103" s="316">
        <v>3075</v>
      </c>
      <c r="G103" s="158"/>
      <c r="I103"/>
    </row>
    <row r="104" spans="1:9">
      <c r="A104" s="313" t="s">
        <v>136</v>
      </c>
      <c r="B104" s="313" t="s">
        <v>42</v>
      </c>
      <c r="C104" s="314">
        <v>34</v>
      </c>
      <c r="D104" s="315" t="s">
        <v>456</v>
      </c>
      <c r="E104" s="315" t="s">
        <v>456</v>
      </c>
      <c r="F104" s="316">
        <v>3417</v>
      </c>
      <c r="G104" s="158"/>
      <c r="I104"/>
    </row>
    <row r="105" spans="1:9">
      <c r="A105" s="313" t="s">
        <v>136</v>
      </c>
      <c r="B105" s="313" t="s">
        <v>42</v>
      </c>
      <c r="C105" s="314">
        <v>39</v>
      </c>
      <c r="D105" s="315" t="s">
        <v>457</v>
      </c>
      <c r="E105" s="315" t="s">
        <v>457</v>
      </c>
      <c r="F105" s="316">
        <v>4051</v>
      </c>
      <c r="G105" s="158"/>
      <c r="I105"/>
    </row>
    <row r="106" spans="1:9">
      <c r="A106" s="313" t="s">
        <v>136</v>
      </c>
      <c r="B106" s="313" t="s">
        <v>42</v>
      </c>
      <c r="C106" s="314">
        <v>44</v>
      </c>
      <c r="D106" s="315" t="s">
        <v>458</v>
      </c>
      <c r="E106" s="315" t="s">
        <v>458</v>
      </c>
      <c r="F106" s="316">
        <v>4772</v>
      </c>
      <c r="G106" s="158"/>
      <c r="I106"/>
    </row>
    <row r="107" spans="1:9">
      <c r="A107" s="313" t="s">
        <v>136</v>
      </c>
      <c r="B107" s="313" t="s">
        <v>42</v>
      </c>
      <c r="C107" s="314">
        <v>49</v>
      </c>
      <c r="D107" s="315" t="s">
        <v>459</v>
      </c>
      <c r="E107" s="315" t="s">
        <v>459</v>
      </c>
      <c r="F107" s="316">
        <v>3673</v>
      </c>
      <c r="G107" s="158"/>
      <c r="I107"/>
    </row>
    <row r="108" spans="1:9">
      <c r="A108" s="313" t="s">
        <v>136</v>
      </c>
      <c r="B108" s="313" t="s">
        <v>42</v>
      </c>
      <c r="C108" s="314">
        <v>54</v>
      </c>
      <c r="D108" s="315" t="s">
        <v>460</v>
      </c>
      <c r="E108" s="315" t="s">
        <v>460</v>
      </c>
      <c r="F108" s="316">
        <v>4217</v>
      </c>
      <c r="G108" s="158"/>
      <c r="I108"/>
    </row>
    <row r="109" spans="1:9">
      <c r="A109" s="313" t="s">
        <v>136</v>
      </c>
      <c r="B109" s="313" t="s">
        <v>42</v>
      </c>
      <c r="C109" s="314">
        <v>59</v>
      </c>
      <c r="D109" s="315" t="s">
        <v>461</v>
      </c>
      <c r="E109" s="315" t="s">
        <v>461</v>
      </c>
      <c r="F109" s="316">
        <v>4985</v>
      </c>
      <c r="G109" s="158"/>
      <c r="I109"/>
    </row>
    <row r="110" spans="1:9">
      <c r="A110" s="313" t="s">
        <v>136</v>
      </c>
      <c r="B110" s="313" t="s">
        <v>42</v>
      </c>
      <c r="C110" s="314">
        <v>64</v>
      </c>
      <c r="D110" s="315" t="s">
        <v>462</v>
      </c>
      <c r="E110" s="315" t="s">
        <v>462</v>
      </c>
      <c r="F110" s="316">
        <v>6297</v>
      </c>
      <c r="G110" s="158"/>
      <c r="I110"/>
    </row>
    <row r="111" spans="1:9">
      <c r="A111" s="313" t="s">
        <v>136</v>
      </c>
      <c r="B111" s="313" t="s">
        <v>42</v>
      </c>
      <c r="C111" s="314">
        <v>69</v>
      </c>
      <c r="D111" s="315" t="s">
        <v>463</v>
      </c>
      <c r="E111" s="315" t="s">
        <v>463</v>
      </c>
      <c r="F111" s="316">
        <v>8102</v>
      </c>
      <c r="G111" s="158"/>
      <c r="I111"/>
    </row>
    <row r="112" spans="1:9">
      <c r="A112" s="313" t="s">
        <v>136</v>
      </c>
      <c r="B112" s="313" t="s">
        <v>42</v>
      </c>
      <c r="C112" s="314">
        <v>74</v>
      </c>
      <c r="D112" s="315" t="s">
        <v>464</v>
      </c>
      <c r="E112" s="315" t="s">
        <v>464</v>
      </c>
      <c r="F112" s="316">
        <v>9957</v>
      </c>
      <c r="G112" s="158"/>
      <c r="I112"/>
    </row>
    <row r="113" spans="1:9">
      <c r="A113" s="313" t="s">
        <v>163</v>
      </c>
      <c r="B113" s="313" t="s">
        <v>42</v>
      </c>
      <c r="C113" s="314">
        <v>17</v>
      </c>
      <c r="D113" s="315" t="s">
        <v>465</v>
      </c>
      <c r="E113" s="315" t="s">
        <v>465</v>
      </c>
      <c r="F113" s="316">
        <v>857</v>
      </c>
      <c r="G113" s="158"/>
      <c r="I113"/>
    </row>
    <row r="114" spans="1:9">
      <c r="A114" s="313" t="s">
        <v>163</v>
      </c>
      <c r="B114" s="313" t="s">
        <v>42</v>
      </c>
      <c r="C114" s="314">
        <v>24</v>
      </c>
      <c r="D114" s="315" t="s">
        <v>466</v>
      </c>
      <c r="E114" s="315" t="s">
        <v>466</v>
      </c>
      <c r="F114" s="316">
        <v>1627</v>
      </c>
      <c r="G114" s="158"/>
      <c r="I114"/>
    </row>
    <row r="115" spans="1:9">
      <c r="A115" s="313" t="s">
        <v>163</v>
      </c>
      <c r="B115" s="313" t="s">
        <v>42</v>
      </c>
      <c r="C115" s="314">
        <v>29</v>
      </c>
      <c r="D115" s="315" t="s">
        <v>467</v>
      </c>
      <c r="E115" s="315" t="s">
        <v>467</v>
      </c>
      <c r="F115" s="316">
        <v>2132</v>
      </c>
      <c r="G115" s="158"/>
      <c r="I115"/>
    </row>
    <row r="116" spans="1:9">
      <c r="A116" s="313" t="s">
        <v>163</v>
      </c>
      <c r="B116" s="313" t="s">
        <v>42</v>
      </c>
      <c r="C116" s="314">
        <v>34</v>
      </c>
      <c r="D116" s="315" t="s">
        <v>468</v>
      </c>
      <c r="E116" s="315" t="s">
        <v>468</v>
      </c>
      <c r="F116" s="316">
        <v>2372</v>
      </c>
      <c r="G116" s="158"/>
      <c r="I116"/>
    </row>
    <row r="117" spans="1:9">
      <c r="A117" s="313" t="s">
        <v>163</v>
      </c>
      <c r="B117" s="313" t="s">
        <v>42</v>
      </c>
      <c r="C117" s="314">
        <v>39</v>
      </c>
      <c r="D117" s="315" t="s">
        <v>469</v>
      </c>
      <c r="E117" s="315" t="s">
        <v>469</v>
      </c>
      <c r="F117" s="316">
        <v>2814</v>
      </c>
      <c r="G117" s="158"/>
      <c r="I117"/>
    </row>
    <row r="118" spans="1:9">
      <c r="A118" s="313" t="s">
        <v>163</v>
      </c>
      <c r="B118" s="313" t="s">
        <v>42</v>
      </c>
      <c r="C118" s="314">
        <v>44</v>
      </c>
      <c r="D118" s="315" t="s">
        <v>470</v>
      </c>
      <c r="E118" s="315" t="s">
        <v>470</v>
      </c>
      <c r="F118" s="316">
        <v>3321</v>
      </c>
      <c r="G118" s="158"/>
      <c r="I118"/>
    </row>
    <row r="119" spans="1:9">
      <c r="A119" s="313" t="s">
        <v>163</v>
      </c>
      <c r="B119" s="313" t="s">
        <v>42</v>
      </c>
      <c r="C119" s="314">
        <v>49</v>
      </c>
      <c r="D119" s="315" t="s">
        <v>471</v>
      </c>
      <c r="E119" s="315" t="s">
        <v>471</v>
      </c>
      <c r="F119" s="316">
        <v>2312</v>
      </c>
      <c r="G119" s="158"/>
      <c r="I119"/>
    </row>
    <row r="120" spans="1:9">
      <c r="A120" s="313" t="s">
        <v>163</v>
      </c>
      <c r="B120" s="313" t="s">
        <v>42</v>
      </c>
      <c r="C120" s="314">
        <v>54</v>
      </c>
      <c r="D120" s="315" t="s">
        <v>472</v>
      </c>
      <c r="E120" s="315" t="s">
        <v>472</v>
      </c>
      <c r="F120" s="316">
        <v>2812</v>
      </c>
      <c r="G120" s="158"/>
      <c r="I120"/>
    </row>
    <row r="121" spans="1:9">
      <c r="A121" s="313" t="s">
        <v>163</v>
      </c>
      <c r="B121" s="313" t="s">
        <v>42</v>
      </c>
      <c r="C121" s="314">
        <v>59</v>
      </c>
      <c r="D121" s="315" t="s">
        <v>473</v>
      </c>
      <c r="E121" s="315" t="s">
        <v>473</v>
      </c>
      <c r="F121" s="316">
        <v>3523</v>
      </c>
      <c r="G121" s="158"/>
      <c r="I121"/>
    </row>
    <row r="122" spans="1:9">
      <c r="A122" s="313" t="s">
        <v>163</v>
      </c>
      <c r="B122" s="313" t="s">
        <v>42</v>
      </c>
      <c r="C122" s="314">
        <v>64</v>
      </c>
      <c r="D122" s="315" t="s">
        <v>474</v>
      </c>
      <c r="E122" s="315" t="s">
        <v>474</v>
      </c>
      <c r="F122" s="316">
        <v>4736</v>
      </c>
      <c r="G122" s="158"/>
      <c r="I122"/>
    </row>
    <row r="123" spans="1:9">
      <c r="A123" s="313" t="s">
        <v>163</v>
      </c>
      <c r="B123" s="313" t="s">
        <v>42</v>
      </c>
      <c r="C123" s="314">
        <v>69</v>
      </c>
      <c r="D123" s="315" t="s">
        <v>475</v>
      </c>
      <c r="E123" s="315" t="s">
        <v>475</v>
      </c>
      <c r="F123" s="316">
        <v>6403</v>
      </c>
      <c r="G123" s="158"/>
      <c r="I123"/>
    </row>
    <row r="124" spans="1:9">
      <c r="A124" s="313" t="s">
        <v>163</v>
      </c>
      <c r="B124" s="313" t="s">
        <v>42</v>
      </c>
      <c r="C124" s="314">
        <v>74</v>
      </c>
      <c r="D124" s="315" t="s">
        <v>476</v>
      </c>
      <c r="E124" s="315" t="s">
        <v>476</v>
      </c>
      <c r="F124" s="316">
        <v>8118</v>
      </c>
      <c r="G124" s="158"/>
      <c r="I124"/>
    </row>
    <row r="125" spans="1:9">
      <c r="A125" s="313" t="s">
        <v>164</v>
      </c>
      <c r="B125" s="313" t="s">
        <v>42</v>
      </c>
      <c r="C125" s="314">
        <v>17</v>
      </c>
      <c r="D125" s="315" t="s">
        <v>477</v>
      </c>
      <c r="E125" s="315" t="s">
        <v>477</v>
      </c>
      <c r="F125" s="316">
        <v>921</v>
      </c>
      <c r="G125" s="158"/>
      <c r="I125"/>
    </row>
    <row r="126" spans="1:9">
      <c r="A126" s="313" t="s">
        <v>164</v>
      </c>
      <c r="B126" s="313" t="s">
        <v>42</v>
      </c>
      <c r="C126" s="314">
        <v>24</v>
      </c>
      <c r="D126" s="315" t="s">
        <v>478</v>
      </c>
      <c r="E126" s="315" t="s">
        <v>478</v>
      </c>
      <c r="F126" s="316">
        <v>1764</v>
      </c>
      <c r="G126" s="158"/>
      <c r="I126"/>
    </row>
    <row r="127" spans="1:9">
      <c r="A127" s="313" t="s">
        <v>164</v>
      </c>
      <c r="B127" s="313" t="s">
        <v>42</v>
      </c>
      <c r="C127" s="314">
        <v>29</v>
      </c>
      <c r="D127" s="315" t="s">
        <v>479</v>
      </c>
      <c r="E127" s="315" t="s">
        <v>479</v>
      </c>
      <c r="F127" s="316">
        <v>2313</v>
      </c>
      <c r="G127" s="158"/>
      <c r="I127"/>
    </row>
    <row r="128" spans="1:9">
      <c r="A128" s="313" t="s">
        <v>164</v>
      </c>
      <c r="B128" s="313" t="s">
        <v>42</v>
      </c>
      <c r="C128" s="314">
        <v>34</v>
      </c>
      <c r="D128" s="315" t="s">
        <v>480</v>
      </c>
      <c r="E128" s="315" t="s">
        <v>480</v>
      </c>
      <c r="F128" s="316">
        <v>2571</v>
      </c>
      <c r="G128" s="158"/>
      <c r="I128"/>
    </row>
    <row r="129" spans="1:9">
      <c r="A129" s="313" t="s">
        <v>164</v>
      </c>
      <c r="B129" s="313" t="s">
        <v>42</v>
      </c>
      <c r="C129" s="314">
        <v>39</v>
      </c>
      <c r="D129" s="315" t="s">
        <v>481</v>
      </c>
      <c r="E129" s="315" t="s">
        <v>481</v>
      </c>
      <c r="F129" s="316">
        <v>3052</v>
      </c>
      <c r="G129" s="158"/>
      <c r="I129"/>
    </row>
    <row r="130" spans="1:9">
      <c r="A130" s="313" t="s">
        <v>164</v>
      </c>
      <c r="B130" s="313" t="s">
        <v>42</v>
      </c>
      <c r="C130" s="314">
        <v>44</v>
      </c>
      <c r="D130" s="315" t="s">
        <v>482</v>
      </c>
      <c r="E130" s="315" t="s">
        <v>482</v>
      </c>
      <c r="F130" s="316">
        <v>3597</v>
      </c>
      <c r="G130" s="158"/>
      <c r="I130"/>
    </row>
    <row r="131" spans="1:9">
      <c r="A131" s="313" t="s">
        <v>164</v>
      </c>
      <c r="B131" s="313" t="s">
        <v>42</v>
      </c>
      <c r="C131" s="314">
        <v>49</v>
      </c>
      <c r="D131" s="315" t="s">
        <v>483</v>
      </c>
      <c r="E131" s="315" t="s">
        <v>483</v>
      </c>
      <c r="F131" s="316">
        <v>2465</v>
      </c>
      <c r="G131" s="158"/>
      <c r="I131"/>
    </row>
    <row r="132" spans="1:9">
      <c r="A132" s="313" t="s">
        <v>164</v>
      </c>
      <c r="B132" s="313" t="s">
        <v>42</v>
      </c>
      <c r="C132" s="314">
        <v>54</v>
      </c>
      <c r="D132" s="315" t="s">
        <v>484</v>
      </c>
      <c r="E132" s="315" t="s">
        <v>484</v>
      </c>
      <c r="F132" s="316">
        <v>2988</v>
      </c>
      <c r="G132" s="158"/>
      <c r="I132"/>
    </row>
    <row r="133" spans="1:9">
      <c r="A133" s="313" t="s">
        <v>164</v>
      </c>
      <c r="B133" s="313" t="s">
        <v>42</v>
      </c>
      <c r="C133" s="314">
        <v>59</v>
      </c>
      <c r="D133" s="315" t="s">
        <v>485</v>
      </c>
      <c r="E133" s="315" t="s">
        <v>485</v>
      </c>
      <c r="F133" s="316">
        <v>3727</v>
      </c>
      <c r="G133" s="158"/>
      <c r="I133"/>
    </row>
    <row r="134" spans="1:9">
      <c r="A134" s="313" t="s">
        <v>164</v>
      </c>
      <c r="B134" s="313" t="s">
        <v>42</v>
      </c>
      <c r="C134" s="314">
        <v>64</v>
      </c>
      <c r="D134" s="315" t="s">
        <v>486</v>
      </c>
      <c r="E134" s="315" t="s">
        <v>486</v>
      </c>
      <c r="F134" s="316">
        <v>4995</v>
      </c>
      <c r="G134" s="158"/>
      <c r="I134"/>
    </row>
    <row r="135" spans="1:9">
      <c r="A135" s="313" t="s">
        <v>164</v>
      </c>
      <c r="B135" s="313" t="s">
        <v>42</v>
      </c>
      <c r="C135" s="314">
        <v>69</v>
      </c>
      <c r="D135" s="315" t="s">
        <v>487</v>
      </c>
      <c r="E135" s="315" t="s">
        <v>487</v>
      </c>
      <c r="F135" s="316">
        <v>6767</v>
      </c>
      <c r="G135" s="158"/>
      <c r="I135"/>
    </row>
    <row r="136" spans="1:9">
      <c r="A136" s="313" t="s">
        <v>164</v>
      </c>
      <c r="B136" s="313" t="s">
        <v>42</v>
      </c>
      <c r="C136" s="314">
        <v>74</v>
      </c>
      <c r="D136" s="315" t="s">
        <v>488</v>
      </c>
      <c r="E136" s="315" t="s">
        <v>488</v>
      </c>
      <c r="F136" s="316">
        <v>8588</v>
      </c>
      <c r="G136" s="158"/>
      <c r="I136"/>
    </row>
    <row r="137" spans="1:9">
      <c r="A137" s="313" t="s">
        <v>170</v>
      </c>
      <c r="B137" s="313" t="s">
        <v>42</v>
      </c>
      <c r="C137" s="314">
        <v>17</v>
      </c>
      <c r="D137" s="315" t="s">
        <v>489</v>
      </c>
      <c r="E137" s="315" t="s">
        <v>489</v>
      </c>
      <c r="F137" s="316">
        <v>1008</v>
      </c>
      <c r="G137" s="158"/>
      <c r="I137"/>
    </row>
    <row r="138" spans="1:9">
      <c r="A138" s="313" t="s">
        <v>170</v>
      </c>
      <c r="B138" s="313" t="s">
        <v>42</v>
      </c>
      <c r="C138" s="314">
        <v>24</v>
      </c>
      <c r="D138" s="315" t="s">
        <v>490</v>
      </c>
      <c r="E138" s="315" t="s">
        <v>490</v>
      </c>
      <c r="F138" s="316">
        <v>1936</v>
      </c>
      <c r="G138" s="158"/>
      <c r="I138"/>
    </row>
    <row r="139" spans="1:9">
      <c r="A139" s="313" t="s">
        <v>170</v>
      </c>
      <c r="B139" s="313" t="s">
        <v>42</v>
      </c>
      <c r="C139" s="314">
        <v>29</v>
      </c>
      <c r="D139" s="315" t="s">
        <v>491</v>
      </c>
      <c r="E139" s="315" t="s">
        <v>491</v>
      </c>
      <c r="F139" s="316">
        <v>2534</v>
      </c>
      <c r="G139" s="158"/>
      <c r="I139"/>
    </row>
    <row r="140" spans="1:9">
      <c r="A140" s="313" t="s">
        <v>170</v>
      </c>
      <c r="B140" s="313" t="s">
        <v>42</v>
      </c>
      <c r="C140" s="314">
        <v>34</v>
      </c>
      <c r="D140" s="315" t="s">
        <v>492</v>
      </c>
      <c r="E140" s="315" t="s">
        <v>492</v>
      </c>
      <c r="F140" s="316">
        <v>2818</v>
      </c>
      <c r="G140" s="158"/>
      <c r="I140"/>
    </row>
    <row r="141" spans="1:9">
      <c r="A141" s="313" t="s">
        <v>170</v>
      </c>
      <c r="B141" s="313" t="s">
        <v>42</v>
      </c>
      <c r="C141" s="314">
        <v>39</v>
      </c>
      <c r="D141" s="315" t="s">
        <v>493</v>
      </c>
      <c r="E141" s="315" t="s">
        <v>493</v>
      </c>
      <c r="F141" s="316">
        <v>3342</v>
      </c>
      <c r="G141" s="158"/>
      <c r="I141"/>
    </row>
    <row r="142" spans="1:9">
      <c r="A142" s="313" t="s">
        <v>170</v>
      </c>
      <c r="B142" s="313" t="s">
        <v>42</v>
      </c>
      <c r="C142" s="314">
        <v>44</v>
      </c>
      <c r="D142" s="315" t="s">
        <v>494</v>
      </c>
      <c r="E142" s="315" t="s">
        <v>494</v>
      </c>
      <c r="F142" s="316">
        <v>3936</v>
      </c>
      <c r="G142" s="158"/>
      <c r="I142"/>
    </row>
    <row r="143" spans="1:9">
      <c r="A143" s="313" t="s">
        <v>170</v>
      </c>
      <c r="B143" s="313" t="s">
        <v>42</v>
      </c>
      <c r="C143" s="314">
        <v>49</v>
      </c>
      <c r="D143" s="315" t="s">
        <v>495</v>
      </c>
      <c r="E143" s="315" t="s">
        <v>495</v>
      </c>
      <c r="F143" s="316">
        <v>2671</v>
      </c>
      <c r="G143" s="158"/>
      <c r="I143"/>
    </row>
    <row r="144" spans="1:9">
      <c r="A144" s="313" t="s">
        <v>170</v>
      </c>
      <c r="B144" s="313" t="s">
        <v>42</v>
      </c>
      <c r="C144" s="314">
        <v>54</v>
      </c>
      <c r="D144" s="315" t="s">
        <v>496</v>
      </c>
      <c r="E144" s="315" t="s">
        <v>496</v>
      </c>
      <c r="F144" s="316">
        <v>3213</v>
      </c>
      <c r="G144" s="158"/>
      <c r="I144"/>
    </row>
    <row r="145" spans="1:9">
      <c r="A145" s="313" t="s">
        <v>170</v>
      </c>
      <c r="B145" s="313" t="s">
        <v>42</v>
      </c>
      <c r="C145" s="314">
        <v>59</v>
      </c>
      <c r="D145" s="315" t="s">
        <v>497</v>
      </c>
      <c r="E145" s="315" t="s">
        <v>497</v>
      </c>
      <c r="F145" s="316">
        <v>3982</v>
      </c>
      <c r="G145" s="158"/>
      <c r="I145"/>
    </row>
    <row r="146" spans="1:9">
      <c r="A146" s="313" t="s">
        <v>170</v>
      </c>
      <c r="B146" s="313" t="s">
        <v>42</v>
      </c>
      <c r="C146" s="314">
        <v>64</v>
      </c>
      <c r="D146" s="315" t="s">
        <v>498</v>
      </c>
      <c r="E146" s="315" t="s">
        <v>498</v>
      </c>
      <c r="F146" s="316">
        <v>5295</v>
      </c>
      <c r="G146" s="158"/>
      <c r="I146"/>
    </row>
    <row r="147" spans="1:9">
      <c r="A147" s="313" t="s">
        <v>170</v>
      </c>
      <c r="B147" s="313" t="s">
        <v>42</v>
      </c>
      <c r="C147" s="314">
        <v>69</v>
      </c>
      <c r="D147" s="315" t="s">
        <v>499</v>
      </c>
      <c r="E147" s="315" t="s">
        <v>499</v>
      </c>
      <c r="F147" s="316">
        <v>7098</v>
      </c>
      <c r="G147" s="158"/>
      <c r="I147"/>
    </row>
    <row r="148" spans="1:9">
      <c r="A148" s="313" t="s">
        <v>170</v>
      </c>
      <c r="B148" s="313" t="s">
        <v>42</v>
      </c>
      <c r="C148" s="314">
        <v>74</v>
      </c>
      <c r="D148" s="315" t="s">
        <v>500</v>
      </c>
      <c r="E148" s="315" t="s">
        <v>500</v>
      </c>
      <c r="F148" s="316">
        <v>8954</v>
      </c>
      <c r="G148" s="158"/>
      <c r="I148"/>
    </row>
    <row r="149" spans="1:9">
      <c r="A149" s="313" t="s">
        <v>36</v>
      </c>
      <c r="B149" s="313" t="s">
        <v>44</v>
      </c>
      <c r="C149" s="314">
        <v>17</v>
      </c>
      <c r="D149" s="315" t="s">
        <v>501</v>
      </c>
      <c r="E149" s="315" t="s">
        <v>501</v>
      </c>
      <c r="F149" s="316">
        <v>1029</v>
      </c>
      <c r="G149" s="158"/>
      <c r="I149"/>
    </row>
    <row r="150" spans="1:9">
      <c r="A150" s="313" t="s">
        <v>36</v>
      </c>
      <c r="B150" s="313" t="s">
        <v>44</v>
      </c>
      <c r="C150" s="314">
        <v>24</v>
      </c>
      <c r="D150" s="315" t="s">
        <v>502</v>
      </c>
      <c r="E150" s="315" t="s">
        <v>502</v>
      </c>
      <c r="F150" s="316">
        <v>1085</v>
      </c>
      <c r="G150" s="158"/>
      <c r="I150"/>
    </row>
    <row r="151" spans="1:9">
      <c r="A151" s="313" t="s">
        <v>36</v>
      </c>
      <c r="B151" s="313" t="s">
        <v>44</v>
      </c>
      <c r="C151" s="314">
        <v>29</v>
      </c>
      <c r="D151" s="315" t="s">
        <v>503</v>
      </c>
      <c r="E151" s="315" t="s">
        <v>503</v>
      </c>
      <c r="F151" s="316">
        <v>1438</v>
      </c>
      <c r="G151" s="158"/>
      <c r="I151"/>
    </row>
    <row r="152" spans="1:9">
      <c r="A152" s="313" t="s">
        <v>36</v>
      </c>
      <c r="B152" s="313" t="s">
        <v>44</v>
      </c>
      <c r="C152" s="314">
        <v>34</v>
      </c>
      <c r="D152" s="315" t="s">
        <v>504</v>
      </c>
      <c r="E152" s="315" t="s">
        <v>504</v>
      </c>
      <c r="F152" s="316">
        <v>1601</v>
      </c>
      <c r="G152" s="158"/>
      <c r="I152"/>
    </row>
    <row r="153" spans="1:9">
      <c r="A153" s="313" t="s">
        <v>36</v>
      </c>
      <c r="B153" s="313" t="s">
        <v>44</v>
      </c>
      <c r="C153" s="314">
        <v>39</v>
      </c>
      <c r="D153" s="315" t="s">
        <v>505</v>
      </c>
      <c r="E153" s="315" t="s">
        <v>505</v>
      </c>
      <c r="F153" s="316">
        <v>1904</v>
      </c>
      <c r="G153" s="158"/>
      <c r="I153"/>
    </row>
    <row r="154" spans="1:9">
      <c r="A154" s="313" t="s">
        <v>36</v>
      </c>
      <c r="B154" s="313" t="s">
        <v>44</v>
      </c>
      <c r="C154" s="314">
        <v>44</v>
      </c>
      <c r="D154" s="315" t="s">
        <v>506</v>
      </c>
      <c r="E154" s="315" t="s">
        <v>506</v>
      </c>
      <c r="F154" s="316">
        <v>2255</v>
      </c>
      <c r="G154" s="158"/>
      <c r="I154"/>
    </row>
    <row r="155" spans="1:9">
      <c r="A155" s="313" t="s">
        <v>36</v>
      </c>
      <c r="B155" s="313" t="s">
        <v>44</v>
      </c>
      <c r="C155" s="314">
        <v>49</v>
      </c>
      <c r="D155" s="315" t="s">
        <v>507</v>
      </c>
      <c r="E155" s="315" t="s">
        <v>507</v>
      </c>
      <c r="F155" s="316">
        <v>2772</v>
      </c>
      <c r="G155" s="158"/>
      <c r="I155"/>
    </row>
    <row r="156" spans="1:9">
      <c r="A156" s="313" t="s">
        <v>36</v>
      </c>
      <c r="B156" s="313" t="s">
        <v>44</v>
      </c>
      <c r="C156" s="314">
        <v>54</v>
      </c>
      <c r="D156" s="315" t="s">
        <v>508</v>
      </c>
      <c r="E156" s="315" t="s">
        <v>508</v>
      </c>
      <c r="F156" s="316">
        <v>3375</v>
      </c>
      <c r="G156" s="158"/>
      <c r="I156"/>
    </row>
    <row r="157" spans="1:9">
      <c r="A157" s="313" t="s">
        <v>36</v>
      </c>
      <c r="B157" s="313" t="s">
        <v>44</v>
      </c>
      <c r="C157" s="314">
        <v>59</v>
      </c>
      <c r="D157" s="315" t="s">
        <v>509</v>
      </c>
      <c r="E157" s="315" t="s">
        <v>509</v>
      </c>
      <c r="F157" s="316">
        <v>4229</v>
      </c>
      <c r="G157" s="158"/>
      <c r="I157"/>
    </row>
    <row r="158" spans="1:9">
      <c r="A158" s="313" t="s">
        <v>36</v>
      </c>
      <c r="B158" s="313" t="s">
        <v>44</v>
      </c>
      <c r="C158" s="314">
        <v>64</v>
      </c>
      <c r="D158" s="315" t="s">
        <v>510</v>
      </c>
      <c r="E158" s="315" t="s">
        <v>510</v>
      </c>
      <c r="F158" s="316">
        <v>5683</v>
      </c>
      <c r="G158" s="158"/>
      <c r="I158"/>
    </row>
    <row r="159" spans="1:9">
      <c r="A159" s="313" t="s">
        <v>36</v>
      </c>
      <c r="B159" s="313" t="s">
        <v>44</v>
      </c>
      <c r="C159" s="314">
        <v>69</v>
      </c>
      <c r="D159" s="315" t="s">
        <v>511</v>
      </c>
      <c r="E159" s="315" t="s">
        <v>511</v>
      </c>
      <c r="F159" s="316">
        <v>7683</v>
      </c>
      <c r="G159" s="158"/>
      <c r="I159"/>
    </row>
    <row r="160" spans="1:9">
      <c r="A160" s="313" t="s">
        <v>36</v>
      </c>
      <c r="B160" s="313" t="s">
        <v>44</v>
      </c>
      <c r="C160" s="314">
        <v>74</v>
      </c>
      <c r="D160" s="315" t="s">
        <v>512</v>
      </c>
      <c r="E160" s="315" t="s">
        <v>512</v>
      </c>
      <c r="F160" s="316">
        <v>9741</v>
      </c>
      <c r="G160" s="158"/>
      <c r="I160"/>
    </row>
    <row r="161" spans="1:9">
      <c r="A161" s="313" t="s">
        <v>122</v>
      </c>
      <c r="B161" s="313" t="s">
        <v>44</v>
      </c>
      <c r="C161" s="314">
        <v>17</v>
      </c>
      <c r="D161" s="315" t="s">
        <v>513</v>
      </c>
      <c r="E161" s="315" t="s">
        <v>513</v>
      </c>
      <c r="F161" s="316">
        <v>1105</v>
      </c>
      <c r="G161" s="158"/>
      <c r="I161"/>
    </row>
    <row r="162" spans="1:9">
      <c r="A162" s="313" t="s">
        <v>122</v>
      </c>
      <c r="B162" s="313" t="s">
        <v>44</v>
      </c>
      <c r="C162" s="314">
        <v>24</v>
      </c>
      <c r="D162" s="315" t="s">
        <v>514</v>
      </c>
      <c r="E162" s="315" t="s">
        <v>514</v>
      </c>
      <c r="F162" s="316">
        <v>1165</v>
      </c>
      <c r="G162" s="158"/>
      <c r="I162"/>
    </row>
    <row r="163" spans="1:9">
      <c r="A163" s="313" t="s">
        <v>122</v>
      </c>
      <c r="B163" s="313" t="s">
        <v>44</v>
      </c>
      <c r="C163" s="314">
        <v>29</v>
      </c>
      <c r="D163" s="315" t="s">
        <v>515</v>
      </c>
      <c r="E163" s="315" t="s">
        <v>515</v>
      </c>
      <c r="F163" s="316">
        <v>1541</v>
      </c>
      <c r="G163" s="158"/>
      <c r="I163"/>
    </row>
    <row r="164" spans="1:9">
      <c r="A164" s="313" t="s">
        <v>122</v>
      </c>
      <c r="B164" s="313" t="s">
        <v>44</v>
      </c>
      <c r="C164" s="314">
        <v>34</v>
      </c>
      <c r="D164" s="315" t="s">
        <v>516</v>
      </c>
      <c r="E164" s="315" t="s">
        <v>516</v>
      </c>
      <c r="F164" s="316">
        <v>1716</v>
      </c>
      <c r="G164" s="158"/>
      <c r="I164"/>
    </row>
    <row r="165" spans="1:9">
      <c r="A165" s="313" t="s">
        <v>122</v>
      </c>
      <c r="B165" s="313" t="s">
        <v>44</v>
      </c>
      <c r="C165" s="314">
        <v>39</v>
      </c>
      <c r="D165" s="315" t="s">
        <v>517</v>
      </c>
      <c r="E165" s="315" t="s">
        <v>517</v>
      </c>
      <c r="F165" s="316">
        <v>2040</v>
      </c>
      <c r="G165" s="158"/>
      <c r="I165"/>
    </row>
    <row r="166" spans="1:9">
      <c r="A166" s="313" t="s">
        <v>122</v>
      </c>
      <c r="B166" s="313" t="s">
        <v>44</v>
      </c>
      <c r="C166" s="314">
        <v>44</v>
      </c>
      <c r="D166" s="315" t="s">
        <v>518</v>
      </c>
      <c r="E166" s="315" t="s">
        <v>518</v>
      </c>
      <c r="F166" s="316">
        <v>2415</v>
      </c>
      <c r="G166" s="158"/>
      <c r="I166"/>
    </row>
    <row r="167" spans="1:9">
      <c r="A167" s="313" t="s">
        <v>122</v>
      </c>
      <c r="B167" s="313" t="s">
        <v>44</v>
      </c>
      <c r="C167" s="314">
        <v>49</v>
      </c>
      <c r="D167" s="315" t="s">
        <v>519</v>
      </c>
      <c r="E167" s="315" t="s">
        <v>519</v>
      </c>
      <c r="F167" s="316">
        <v>2957</v>
      </c>
      <c r="G167" s="158"/>
      <c r="I167"/>
    </row>
    <row r="168" spans="1:9">
      <c r="A168" s="313" t="s">
        <v>122</v>
      </c>
      <c r="B168" s="313" t="s">
        <v>44</v>
      </c>
      <c r="C168" s="314">
        <v>54</v>
      </c>
      <c r="D168" s="315" t="s">
        <v>520</v>
      </c>
      <c r="E168" s="315" t="s">
        <v>520</v>
      </c>
      <c r="F168" s="316">
        <v>3584</v>
      </c>
      <c r="G168" s="158"/>
      <c r="I168"/>
    </row>
    <row r="169" spans="1:9">
      <c r="A169" s="313" t="s">
        <v>122</v>
      </c>
      <c r="B169" s="313" t="s">
        <v>44</v>
      </c>
      <c r="C169" s="314">
        <v>59</v>
      </c>
      <c r="D169" s="315" t="s">
        <v>521</v>
      </c>
      <c r="E169" s="315" t="s">
        <v>521</v>
      </c>
      <c r="F169" s="316">
        <v>4472</v>
      </c>
      <c r="G169" s="158"/>
      <c r="I169"/>
    </row>
    <row r="170" spans="1:9">
      <c r="A170" s="313" t="s">
        <v>122</v>
      </c>
      <c r="B170" s="313" t="s">
        <v>44</v>
      </c>
      <c r="C170" s="314">
        <v>64</v>
      </c>
      <c r="D170" s="315" t="s">
        <v>522</v>
      </c>
      <c r="E170" s="315" t="s">
        <v>522</v>
      </c>
      <c r="F170" s="316">
        <v>5995</v>
      </c>
      <c r="G170" s="158"/>
      <c r="I170"/>
    </row>
    <row r="171" spans="1:9">
      <c r="A171" s="313" t="s">
        <v>122</v>
      </c>
      <c r="B171" s="313" t="s">
        <v>44</v>
      </c>
      <c r="C171" s="314">
        <v>69</v>
      </c>
      <c r="D171" s="315" t="s">
        <v>523</v>
      </c>
      <c r="E171" s="315" t="s">
        <v>523</v>
      </c>
      <c r="F171" s="316">
        <v>8120</v>
      </c>
      <c r="G171" s="158"/>
      <c r="I171"/>
    </row>
    <row r="172" spans="1:9">
      <c r="A172" s="313" t="s">
        <v>122</v>
      </c>
      <c r="B172" s="313" t="s">
        <v>44</v>
      </c>
      <c r="C172" s="314">
        <v>74</v>
      </c>
      <c r="D172" s="315" t="s">
        <v>524</v>
      </c>
      <c r="E172" s="315" t="s">
        <v>524</v>
      </c>
      <c r="F172" s="316">
        <v>10306</v>
      </c>
      <c r="G172" s="158"/>
      <c r="I172"/>
    </row>
    <row r="173" spans="1:9">
      <c r="A173" s="313" t="s">
        <v>126</v>
      </c>
      <c r="B173" s="313" t="s">
        <v>44</v>
      </c>
      <c r="C173" s="314">
        <v>17</v>
      </c>
      <c r="D173" s="315" t="s">
        <v>525</v>
      </c>
      <c r="E173" s="315" t="s">
        <v>525</v>
      </c>
      <c r="F173" s="316">
        <v>1210</v>
      </c>
      <c r="G173" s="158"/>
      <c r="I173"/>
    </row>
    <row r="174" spans="1:9">
      <c r="A174" s="313" t="s">
        <v>126</v>
      </c>
      <c r="B174" s="313" t="s">
        <v>44</v>
      </c>
      <c r="C174" s="314">
        <v>24</v>
      </c>
      <c r="D174" s="315" t="s">
        <v>526</v>
      </c>
      <c r="E174" s="315" t="s">
        <v>526</v>
      </c>
      <c r="F174" s="316">
        <v>1274</v>
      </c>
      <c r="G174" s="158"/>
      <c r="I174"/>
    </row>
    <row r="175" spans="1:9">
      <c r="A175" s="313" t="s">
        <v>126</v>
      </c>
      <c r="B175" s="313" t="s">
        <v>44</v>
      </c>
      <c r="C175" s="314">
        <v>29</v>
      </c>
      <c r="D175" s="315" t="s">
        <v>527</v>
      </c>
      <c r="E175" s="315" t="s">
        <v>527</v>
      </c>
      <c r="F175" s="316">
        <v>1683</v>
      </c>
      <c r="G175" s="158"/>
      <c r="I175"/>
    </row>
    <row r="176" spans="1:9">
      <c r="A176" s="313" t="s">
        <v>126</v>
      </c>
      <c r="B176" s="313" t="s">
        <v>44</v>
      </c>
      <c r="C176" s="314">
        <v>34</v>
      </c>
      <c r="D176" s="315" t="s">
        <v>528</v>
      </c>
      <c r="E176" s="315" t="s">
        <v>528</v>
      </c>
      <c r="F176" s="316">
        <v>1875</v>
      </c>
      <c r="G176" s="158"/>
      <c r="I176"/>
    </row>
    <row r="177" spans="1:9">
      <c r="A177" s="313" t="s">
        <v>126</v>
      </c>
      <c r="B177" s="313" t="s">
        <v>44</v>
      </c>
      <c r="C177" s="314">
        <v>39</v>
      </c>
      <c r="D177" s="315" t="s">
        <v>529</v>
      </c>
      <c r="E177" s="315" t="s">
        <v>529</v>
      </c>
      <c r="F177" s="316">
        <v>2225</v>
      </c>
      <c r="G177" s="158"/>
      <c r="I177"/>
    </row>
    <row r="178" spans="1:9">
      <c r="A178" s="313" t="s">
        <v>126</v>
      </c>
      <c r="B178" s="313" t="s">
        <v>44</v>
      </c>
      <c r="C178" s="314">
        <v>44</v>
      </c>
      <c r="D178" s="315" t="s">
        <v>530</v>
      </c>
      <c r="E178" s="315" t="s">
        <v>530</v>
      </c>
      <c r="F178" s="316">
        <v>2633</v>
      </c>
      <c r="G178" s="158"/>
      <c r="I178"/>
    </row>
    <row r="179" spans="1:9">
      <c r="A179" s="313" t="s">
        <v>126</v>
      </c>
      <c r="B179" s="313" t="s">
        <v>44</v>
      </c>
      <c r="C179" s="314">
        <v>49</v>
      </c>
      <c r="D179" s="315" t="s">
        <v>531</v>
      </c>
      <c r="E179" s="315" t="s">
        <v>531</v>
      </c>
      <c r="F179" s="316">
        <v>3204</v>
      </c>
      <c r="G179" s="158"/>
      <c r="I179"/>
    </row>
    <row r="180" spans="1:9">
      <c r="A180" s="313" t="s">
        <v>126</v>
      </c>
      <c r="B180" s="313" t="s">
        <v>44</v>
      </c>
      <c r="C180" s="314">
        <v>54</v>
      </c>
      <c r="D180" s="315" t="s">
        <v>532</v>
      </c>
      <c r="E180" s="315" t="s">
        <v>532</v>
      </c>
      <c r="F180" s="316">
        <v>3856</v>
      </c>
      <c r="G180" s="158"/>
      <c r="I180"/>
    </row>
    <row r="181" spans="1:9">
      <c r="A181" s="313" t="s">
        <v>126</v>
      </c>
      <c r="B181" s="313" t="s">
        <v>44</v>
      </c>
      <c r="C181" s="314">
        <v>59</v>
      </c>
      <c r="D181" s="315" t="s">
        <v>533</v>
      </c>
      <c r="E181" s="315" t="s">
        <v>533</v>
      </c>
      <c r="F181" s="316">
        <v>4777</v>
      </c>
      <c r="G181" s="158"/>
      <c r="I181"/>
    </row>
    <row r="182" spans="1:9">
      <c r="A182" s="313" t="s">
        <v>126</v>
      </c>
      <c r="B182" s="313" t="s">
        <v>44</v>
      </c>
      <c r="C182" s="314">
        <v>64</v>
      </c>
      <c r="D182" s="315" t="s">
        <v>534</v>
      </c>
      <c r="E182" s="315" t="s">
        <v>534</v>
      </c>
      <c r="F182" s="316">
        <v>6352</v>
      </c>
      <c r="G182" s="158"/>
      <c r="I182"/>
    </row>
    <row r="183" spans="1:9">
      <c r="A183" s="313" t="s">
        <v>126</v>
      </c>
      <c r="B183" s="313" t="s">
        <v>44</v>
      </c>
      <c r="C183" s="314">
        <v>69</v>
      </c>
      <c r="D183" s="315" t="s">
        <v>535</v>
      </c>
      <c r="E183" s="315" t="s">
        <v>535</v>
      </c>
      <c r="F183" s="316">
        <v>8519</v>
      </c>
      <c r="G183" s="158"/>
      <c r="I183"/>
    </row>
    <row r="184" spans="1:9">
      <c r="A184" s="313" t="s">
        <v>126</v>
      </c>
      <c r="B184" s="313" t="s">
        <v>44</v>
      </c>
      <c r="C184" s="314">
        <v>74</v>
      </c>
      <c r="D184" s="315" t="s">
        <v>536</v>
      </c>
      <c r="E184" s="315" t="s">
        <v>536</v>
      </c>
      <c r="F184" s="316">
        <v>10746</v>
      </c>
      <c r="G184" s="158"/>
      <c r="I184"/>
    </row>
    <row r="185" spans="1:9">
      <c r="A185" s="313" t="s">
        <v>37</v>
      </c>
      <c r="B185" s="313" t="s">
        <v>44</v>
      </c>
      <c r="C185" s="314">
        <v>17</v>
      </c>
      <c r="D185" s="315" t="s">
        <v>537</v>
      </c>
      <c r="E185" s="315" t="s">
        <v>537</v>
      </c>
      <c r="F185" s="316">
        <v>1380</v>
      </c>
      <c r="G185" s="158"/>
      <c r="I185"/>
    </row>
    <row r="186" spans="1:9">
      <c r="A186" s="313" t="s">
        <v>37</v>
      </c>
      <c r="B186" s="313" t="s">
        <v>44</v>
      </c>
      <c r="C186" s="314">
        <v>24</v>
      </c>
      <c r="D186" s="315" t="s">
        <v>538</v>
      </c>
      <c r="E186" s="315" t="s">
        <v>538</v>
      </c>
      <c r="F186" s="316">
        <v>1455</v>
      </c>
      <c r="G186" s="158"/>
      <c r="I186"/>
    </row>
    <row r="187" spans="1:9">
      <c r="A187" s="313" t="s">
        <v>37</v>
      </c>
      <c r="B187" s="313" t="s">
        <v>44</v>
      </c>
      <c r="C187" s="314">
        <v>29</v>
      </c>
      <c r="D187" s="315" t="s">
        <v>539</v>
      </c>
      <c r="E187" s="315" t="s">
        <v>539</v>
      </c>
      <c r="F187" s="316">
        <v>1915</v>
      </c>
      <c r="G187" s="158"/>
      <c r="I187"/>
    </row>
    <row r="188" spans="1:9">
      <c r="A188" s="313" t="s">
        <v>37</v>
      </c>
      <c r="B188" s="313" t="s">
        <v>44</v>
      </c>
      <c r="C188" s="314">
        <v>34</v>
      </c>
      <c r="D188" s="315" t="s">
        <v>540</v>
      </c>
      <c r="E188" s="315" t="s">
        <v>540</v>
      </c>
      <c r="F188" s="316">
        <v>2132</v>
      </c>
      <c r="G188" s="158"/>
      <c r="I188"/>
    </row>
    <row r="189" spans="1:9">
      <c r="A189" s="313" t="s">
        <v>37</v>
      </c>
      <c r="B189" s="313" t="s">
        <v>44</v>
      </c>
      <c r="C189" s="314">
        <v>39</v>
      </c>
      <c r="D189" s="315" t="s">
        <v>541</v>
      </c>
      <c r="E189" s="315" t="s">
        <v>541</v>
      </c>
      <c r="F189" s="316">
        <v>2532</v>
      </c>
      <c r="G189" s="158"/>
      <c r="I189"/>
    </row>
    <row r="190" spans="1:9">
      <c r="A190" s="313" t="s">
        <v>37</v>
      </c>
      <c r="B190" s="313" t="s">
        <v>44</v>
      </c>
      <c r="C190" s="314">
        <v>44</v>
      </c>
      <c r="D190" s="315" t="s">
        <v>542</v>
      </c>
      <c r="E190" s="315" t="s">
        <v>542</v>
      </c>
      <c r="F190" s="316">
        <v>2980</v>
      </c>
      <c r="G190" s="158"/>
      <c r="I190"/>
    </row>
    <row r="191" spans="1:9">
      <c r="A191" s="313" t="s">
        <v>37</v>
      </c>
      <c r="B191" s="313" t="s">
        <v>44</v>
      </c>
      <c r="C191" s="314">
        <v>49</v>
      </c>
      <c r="D191" s="315" t="s">
        <v>543</v>
      </c>
      <c r="E191" s="315" t="s">
        <v>543</v>
      </c>
      <c r="F191" s="316">
        <v>3525</v>
      </c>
      <c r="G191" s="158"/>
      <c r="I191"/>
    </row>
    <row r="192" spans="1:9">
      <c r="A192" s="313" t="s">
        <v>37</v>
      </c>
      <c r="B192" s="313" t="s">
        <v>44</v>
      </c>
      <c r="C192" s="314">
        <v>54</v>
      </c>
      <c r="D192" s="315" t="s">
        <v>544</v>
      </c>
      <c r="E192" s="315" t="s">
        <v>544</v>
      </c>
      <c r="F192" s="316">
        <v>4128</v>
      </c>
      <c r="G192" s="158"/>
      <c r="I192"/>
    </row>
    <row r="193" spans="1:9">
      <c r="A193" s="313" t="s">
        <v>37</v>
      </c>
      <c r="B193" s="313" t="s">
        <v>44</v>
      </c>
      <c r="C193" s="314">
        <v>59</v>
      </c>
      <c r="D193" s="315" t="s">
        <v>545</v>
      </c>
      <c r="E193" s="315" t="s">
        <v>545</v>
      </c>
      <c r="F193" s="316">
        <v>4979</v>
      </c>
      <c r="G193" s="158"/>
      <c r="I193"/>
    </row>
    <row r="194" spans="1:9">
      <c r="A194" s="313" t="s">
        <v>37</v>
      </c>
      <c r="B194" s="313" t="s">
        <v>44</v>
      </c>
      <c r="C194" s="314">
        <v>64</v>
      </c>
      <c r="D194" s="315" t="s">
        <v>546</v>
      </c>
      <c r="E194" s="315" t="s">
        <v>546</v>
      </c>
      <c r="F194" s="316">
        <v>6436</v>
      </c>
      <c r="G194" s="158"/>
      <c r="I194"/>
    </row>
    <row r="195" spans="1:9">
      <c r="A195" s="313" t="s">
        <v>37</v>
      </c>
      <c r="B195" s="313" t="s">
        <v>44</v>
      </c>
      <c r="C195" s="314">
        <v>69</v>
      </c>
      <c r="D195" s="315" t="s">
        <v>547</v>
      </c>
      <c r="E195" s="315" t="s">
        <v>547</v>
      </c>
      <c r="F195" s="316">
        <v>8436</v>
      </c>
      <c r="G195" s="158"/>
      <c r="I195"/>
    </row>
    <row r="196" spans="1:9">
      <c r="A196" s="313" t="s">
        <v>37</v>
      </c>
      <c r="B196" s="313" t="s">
        <v>44</v>
      </c>
      <c r="C196" s="314">
        <v>74</v>
      </c>
      <c r="D196" s="315" t="s">
        <v>548</v>
      </c>
      <c r="E196" s="315" t="s">
        <v>548</v>
      </c>
      <c r="F196" s="316">
        <v>10494</v>
      </c>
      <c r="G196" s="158"/>
      <c r="I196"/>
    </row>
    <row r="197" spans="1:9">
      <c r="A197" s="313" t="s">
        <v>38</v>
      </c>
      <c r="B197" s="313" t="s">
        <v>44</v>
      </c>
      <c r="C197" s="314">
        <v>17</v>
      </c>
      <c r="D197" s="315" t="s">
        <v>549</v>
      </c>
      <c r="E197" s="315" t="s">
        <v>549</v>
      </c>
      <c r="F197" s="316">
        <v>1519</v>
      </c>
      <c r="G197" s="158"/>
      <c r="I197"/>
    </row>
    <row r="198" spans="1:9">
      <c r="A198" s="313" t="s">
        <v>38</v>
      </c>
      <c r="B198" s="313" t="s">
        <v>44</v>
      </c>
      <c r="C198" s="314">
        <v>24</v>
      </c>
      <c r="D198" s="315" t="s">
        <v>550</v>
      </c>
      <c r="E198" s="315" t="s">
        <v>550</v>
      </c>
      <c r="F198" s="316">
        <v>1601</v>
      </c>
      <c r="G198" s="158"/>
      <c r="I198"/>
    </row>
    <row r="199" spans="1:9">
      <c r="A199" s="313" t="s">
        <v>38</v>
      </c>
      <c r="B199" s="313" t="s">
        <v>44</v>
      </c>
      <c r="C199" s="314">
        <v>29</v>
      </c>
      <c r="D199" s="315" t="s">
        <v>551</v>
      </c>
      <c r="E199" s="315" t="s">
        <v>551</v>
      </c>
      <c r="F199" s="316">
        <v>2105</v>
      </c>
      <c r="G199" s="158"/>
      <c r="I199"/>
    </row>
    <row r="200" spans="1:9">
      <c r="A200" s="313" t="s">
        <v>38</v>
      </c>
      <c r="B200" s="313" t="s">
        <v>44</v>
      </c>
      <c r="C200" s="314">
        <v>34</v>
      </c>
      <c r="D200" s="315" t="s">
        <v>552</v>
      </c>
      <c r="E200" s="315" t="s">
        <v>552</v>
      </c>
      <c r="F200" s="316">
        <v>2341</v>
      </c>
      <c r="G200" s="158"/>
      <c r="I200"/>
    </row>
    <row r="201" spans="1:9">
      <c r="A201" s="313" t="s">
        <v>38</v>
      </c>
      <c r="B201" s="313" t="s">
        <v>44</v>
      </c>
      <c r="C201" s="314">
        <v>39</v>
      </c>
      <c r="D201" s="315" t="s">
        <v>553</v>
      </c>
      <c r="E201" s="315" t="s">
        <v>553</v>
      </c>
      <c r="F201" s="316">
        <v>2781</v>
      </c>
      <c r="G201" s="158"/>
      <c r="I201"/>
    </row>
    <row r="202" spans="1:9">
      <c r="A202" s="313" t="s">
        <v>38</v>
      </c>
      <c r="B202" s="313" t="s">
        <v>44</v>
      </c>
      <c r="C202" s="314">
        <v>44</v>
      </c>
      <c r="D202" s="315" t="s">
        <v>554</v>
      </c>
      <c r="E202" s="315" t="s">
        <v>554</v>
      </c>
      <c r="F202" s="316">
        <v>3283</v>
      </c>
      <c r="G202" s="158"/>
      <c r="I202"/>
    </row>
    <row r="203" spans="1:9">
      <c r="A203" s="313" t="s">
        <v>38</v>
      </c>
      <c r="B203" s="313" t="s">
        <v>44</v>
      </c>
      <c r="C203" s="314">
        <v>49</v>
      </c>
      <c r="D203" s="315" t="s">
        <v>555</v>
      </c>
      <c r="E203" s="315" t="s">
        <v>555</v>
      </c>
      <c r="F203" s="316">
        <v>4001</v>
      </c>
      <c r="G203" s="158"/>
      <c r="I203"/>
    </row>
    <row r="204" spans="1:9">
      <c r="A204" s="313" t="s">
        <v>38</v>
      </c>
      <c r="B204" s="313" t="s">
        <v>44</v>
      </c>
      <c r="C204" s="314">
        <v>54</v>
      </c>
      <c r="D204" s="315" t="s">
        <v>556</v>
      </c>
      <c r="E204" s="315" t="s">
        <v>556</v>
      </c>
      <c r="F204" s="316">
        <v>4629</v>
      </c>
      <c r="G204" s="158"/>
      <c r="I204"/>
    </row>
    <row r="205" spans="1:9">
      <c r="A205" s="313" t="s">
        <v>38</v>
      </c>
      <c r="B205" s="313" t="s">
        <v>44</v>
      </c>
      <c r="C205" s="314">
        <v>59</v>
      </c>
      <c r="D205" s="315" t="s">
        <v>557</v>
      </c>
      <c r="E205" s="315" t="s">
        <v>557</v>
      </c>
      <c r="F205" s="316">
        <v>5515</v>
      </c>
      <c r="G205" s="158"/>
      <c r="I205"/>
    </row>
    <row r="206" spans="1:9">
      <c r="A206" s="313" t="s">
        <v>38</v>
      </c>
      <c r="B206" s="313" t="s">
        <v>44</v>
      </c>
      <c r="C206" s="314">
        <v>64</v>
      </c>
      <c r="D206" s="315" t="s">
        <v>558</v>
      </c>
      <c r="E206" s="315" t="s">
        <v>558</v>
      </c>
      <c r="F206" s="316">
        <v>7040</v>
      </c>
      <c r="G206" s="158"/>
      <c r="I206"/>
    </row>
    <row r="207" spans="1:9">
      <c r="A207" s="313" t="s">
        <v>38</v>
      </c>
      <c r="B207" s="313" t="s">
        <v>44</v>
      </c>
      <c r="C207" s="314">
        <v>69</v>
      </c>
      <c r="D207" s="315" t="s">
        <v>559</v>
      </c>
      <c r="E207" s="315" t="s">
        <v>559</v>
      </c>
      <c r="F207" s="316">
        <v>9165</v>
      </c>
      <c r="G207" s="158"/>
      <c r="I207"/>
    </row>
    <row r="208" spans="1:9">
      <c r="A208" s="313" t="s">
        <v>38</v>
      </c>
      <c r="B208" s="313" t="s">
        <v>44</v>
      </c>
      <c r="C208" s="314">
        <v>74</v>
      </c>
      <c r="D208" s="315" t="s">
        <v>560</v>
      </c>
      <c r="E208" s="315" t="s">
        <v>560</v>
      </c>
      <c r="F208" s="316">
        <v>11351</v>
      </c>
      <c r="G208" s="158"/>
      <c r="I208"/>
    </row>
    <row r="209" spans="1:9">
      <c r="A209" s="313" t="s">
        <v>39</v>
      </c>
      <c r="B209" s="313" t="s">
        <v>44</v>
      </c>
      <c r="C209" s="314">
        <v>17</v>
      </c>
      <c r="D209" s="315" t="s">
        <v>561</v>
      </c>
      <c r="E209" s="315" t="s">
        <v>561</v>
      </c>
      <c r="F209" s="316">
        <v>1687</v>
      </c>
      <c r="G209" s="158"/>
      <c r="I209"/>
    </row>
    <row r="210" spans="1:9">
      <c r="A210" s="313" t="s">
        <v>39</v>
      </c>
      <c r="B210" s="313" t="s">
        <v>44</v>
      </c>
      <c r="C210" s="314">
        <v>24</v>
      </c>
      <c r="D210" s="315" t="s">
        <v>562</v>
      </c>
      <c r="E210" s="315" t="s">
        <v>562</v>
      </c>
      <c r="F210" s="316">
        <v>1777</v>
      </c>
      <c r="G210" s="158"/>
      <c r="I210"/>
    </row>
    <row r="211" spans="1:9">
      <c r="A211" s="313" t="s">
        <v>39</v>
      </c>
      <c r="B211" s="313" t="s">
        <v>44</v>
      </c>
      <c r="C211" s="314">
        <v>29</v>
      </c>
      <c r="D211" s="315" t="s">
        <v>563</v>
      </c>
      <c r="E211" s="315" t="s">
        <v>563</v>
      </c>
      <c r="F211" s="316">
        <v>2334</v>
      </c>
      <c r="G211" s="158"/>
      <c r="I211"/>
    </row>
    <row r="212" spans="1:9">
      <c r="A212" s="313" t="s">
        <v>39</v>
      </c>
      <c r="B212" s="313" t="s">
        <v>44</v>
      </c>
      <c r="C212" s="314">
        <v>34</v>
      </c>
      <c r="D212" s="315" t="s">
        <v>564</v>
      </c>
      <c r="E212" s="315" t="s">
        <v>564</v>
      </c>
      <c r="F212" s="316">
        <v>2595</v>
      </c>
      <c r="G212" s="158"/>
      <c r="I212"/>
    </row>
    <row r="213" spans="1:9">
      <c r="A213" s="313" t="s">
        <v>39</v>
      </c>
      <c r="B213" s="313" t="s">
        <v>44</v>
      </c>
      <c r="C213" s="314">
        <v>39</v>
      </c>
      <c r="D213" s="315" t="s">
        <v>565</v>
      </c>
      <c r="E213" s="315" t="s">
        <v>565</v>
      </c>
      <c r="F213" s="316">
        <v>3080</v>
      </c>
      <c r="G213" s="158"/>
      <c r="I213"/>
    </row>
    <row r="214" spans="1:9">
      <c r="A214" s="313" t="s">
        <v>39</v>
      </c>
      <c r="B214" s="313" t="s">
        <v>44</v>
      </c>
      <c r="C214" s="314">
        <v>44</v>
      </c>
      <c r="D214" s="315" t="s">
        <v>566</v>
      </c>
      <c r="E214" s="315" t="s">
        <v>566</v>
      </c>
      <c r="F214" s="316">
        <v>3635</v>
      </c>
      <c r="G214" s="158"/>
      <c r="I214"/>
    </row>
    <row r="215" spans="1:9">
      <c r="A215" s="313" t="s">
        <v>39</v>
      </c>
      <c r="B215" s="313" t="s">
        <v>44</v>
      </c>
      <c r="C215" s="314">
        <v>49</v>
      </c>
      <c r="D215" s="315" t="s">
        <v>567</v>
      </c>
      <c r="E215" s="315" t="s">
        <v>567</v>
      </c>
      <c r="F215" s="316">
        <v>4407</v>
      </c>
      <c r="G215" s="158"/>
      <c r="I215"/>
    </row>
    <row r="216" spans="1:9">
      <c r="A216" s="313" t="s">
        <v>39</v>
      </c>
      <c r="B216" s="313" t="s">
        <v>44</v>
      </c>
      <c r="C216" s="314">
        <v>54</v>
      </c>
      <c r="D216" s="315" t="s">
        <v>568</v>
      </c>
      <c r="E216" s="315" t="s">
        <v>568</v>
      </c>
      <c r="F216" s="316">
        <v>5059</v>
      </c>
      <c r="G216" s="158"/>
      <c r="I216"/>
    </row>
    <row r="217" spans="1:9">
      <c r="A217" s="313" t="s">
        <v>39</v>
      </c>
      <c r="B217" s="313" t="s">
        <v>44</v>
      </c>
      <c r="C217" s="314">
        <v>59</v>
      </c>
      <c r="D217" s="315" t="s">
        <v>569</v>
      </c>
      <c r="E217" s="315" t="s">
        <v>569</v>
      </c>
      <c r="F217" s="316">
        <v>5981</v>
      </c>
      <c r="G217" s="158"/>
      <c r="I217"/>
    </row>
    <row r="218" spans="1:9">
      <c r="A218" s="313" t="s">
        <v>39</v>
      </c>
      <c r="B218" s="313" t="s">
        <v>44</v>
      </c>
      <c r="C218" s="314">
        <v>64</v>
      </c>
      <c r="D218" s="315" t="s">
        <v>570</v>
      </c>
      <c r="E218" s="315" t="s">
        <v>570</v>
      </c>
      <c r="F218" s="316">
        <v>7557</v>
      </c>
      <c r="G218" s="158"/>
      <c r="I218"/>
    </row>
    <row r="219" spans="1:9">
      <c r="A219" s="313" t="s">
        <v>39</v>
      </c>
      <c r="B219" s="313" t="s">
        <v>44</v>
      </c>
      <c r="C219" s="314">
        <v>69</v>
      </c>
      <c r="D219" s="315" t="s">
        <v>571</v>
      </c>
      <c r="E219" s="315" t="s">
        <v>571</v>
      </c>
      <c r="F219" s="316">
        <v>9721</v>
      </c>
      <c r="G219" s="158"/>
      <c r="I219"/>
    </row>
    <row r="220" spans="1:9">
      <c r="A220" s="313" t="s">
        <v>39</v>
      </c>
      <c r="B220" s="313" t="s">
        <v>44</v>
      </c>
      <c r="C220" s="314">
        <v>74</v>
      </c>
      <c r="D220" s="315" t="s">
        <v>572</v>
      </c>
      <c r="E220" s="315" t="s">
        <v>572</v>
      </c>
      <c r="F220" s="316">
        <v>11947</v>
      </c>
      <c r="G220" s="158"/>
      <c r="I220"/>
    </row>
    <row r="221" spans="1:9">
      <c r="A221" s="313" t="s">
        <v>132</v>
      </c>
      <c r="B221" s="313" t="s">
        <v>44</v>
      </c>
      <c r="C221" s="314">
        <v>17</v>
      </c>
      <c r="D221" s="315" t="s">
        <v>573</v>
      </c>
      <c r="E221" s="315" t="s">
        <v>573</v>
      </c>
      <c r="F221" s="316">
        <v>1380</v>
      </c>
      <c r="G221" s="158"/>
      <c r="I221"/>
    </row>
    <row r="222" spans="1:9">
      <c r="A222" s="313" t="s">
        <v>132</v>
      </c>
      <c r="B222" s="313" t="s">
        <v>44</v>
      </c>
      <c r="C222" s="314">
        <v>24</v>
      </c>
      <c r="D222" s="315" t="s">
        <v>574</v>
      </c>
      <c r="E222" s="315" t="s">
        <v>574</v>
      </c>
      <c r="F222" s="316">
        <v>2320</v>
      </c>
      <c r="G222" s="158"/>
      <c r="I222"/>
    </row>
    <row r="223" spans="1:9">
      <c r="A223" s="313" t="s">
        <v>132</v>
      </c>
      <c r="B223" s="313" t="s">
        <v>44</v>
      </c>
      <c r="C223" s="314">
        <v>29</v>
      </c>
      <c r="D223" s="315" t="s">
        <v>575</v>
      </c>
      <c r="E223" s="315" t="s">
        <v>575</v>
      </c>
      <c r="F223" s="316">
        <v>3036</v>
      </c>
      <c r="G223" s="158"/>
      <c r="I223"/>
    </row>
    <row r="224" spans="1:9">
      <c r="A224" s="313" t="s">
        <v>132</v>
      </c>
      <c r="B224" s="313" t="s">
        <v>44</v>
      </c>
      <c r="C224" s="314">
        <v>34</v>
      </c>
      <c r="D224" s="315" t="s">
        <v>576</v>
      </c>
      <c r="E224" s="315" t="s">
        <v>576</v>
      </c>
      <c r="F224" s="316">
        <v>3376</v>
      </c>
      <c r="G224" s="158"/>
      <c r="I224"/>
    </row>
    <row r="225" spans="1:9">
      <c r="A225" s="313" t="s">
        <v>132</v>
      </c>
      <c r="B225" s="313" t="s">
        <v>44</v>
      </c>
      <c r="C225" s="314">
        <v>39</v>
      </c>
      <c r="D225" s="315" t="s">
        <v>577</v>
      </c>
      <c r="E225" s="315" t="s">
        <v>577</v>
      </c>
      <c r="F225" s="316">
        <v>4004</v>
      </c>
      <c r="G225" s="158"/>
      <c r="I225"/>
    </row>
    <row r="226" spans="1:9">
      <c r="A226" s="313" t="s">
        <v>132</v>
      </c>
      <c r="B226" s="313" t="s">
        <v>44</v>
      </c>
      <c r="C226" s="314">
        <v>44</v>
      </c>
      <c r="D226" s="315" t="s">
        <v>578</v>
      </c>
      <c r="E226" s="315" t="s">
        <v>578</v>
      </c>
      <c r="F226" s="316">
        <v>4709</v>
      </c>
      <c r="G226" s="158"/>
      <c r="I226"/>
    </row>
    <row r="227" spans="1:9">
      <c r="A227" s="313" t="s">
        <v>132</v>
      </c>
      <c r="B227" s="313" t="s">
        <v>44</v>
      </c>
      <c r="C227" s="314">
        <v>49</v>
      </c>
      <c r="D227" s="315" t="s">
        <v>579</v>
      </c>
      <c r="E227" s="315" t="s">
        <v>579</v>
      </c>
      <c r="F227" s="316">
        <v>3525</v>
      </c>
      <c r="G227" s="158"/>
      <c r="I227"/>
    </row>
    <row r="228" spans="1:9">
      <c r="A228" s="313" t="s">
        <v>132</v>
      </c>
      <c r="B228" s="313" t="s">
        <v>44</v>
      </c>
      <c r="C228" s="314">
        <v>54</v>
      </c>
      <c r="D228" s="315" t="s">
        <v>580</v>
      </c>
      <c r="E228" s="315" t="s">
        <v>580</v>
      </c>
      <c r="F228" s="316">
        <v>4128</v>
      </c>
      <c r="G228" s="158"/>
      <c r="I228"/>
    </row>
    <row r="229" spans="1:9">
      <c r="A229" s="313" t="s">
        <v>132</v>
      </c>
      <c r="B229" s="313" t="s">
        <v>44</v>
      </c>
      <c r="C229" s="314">
        <v>59</v>
      </c>
      <c r="D229" s="315" t="s">
        <v>581</v>
      </c>
      <c r="E229" s="315" t="s">
        <v>581</v>
      </c>
      <c r="F229" s="316">
        <v>4979</v>
      </c>
      <c r="G229" s="158"/>
      <c r="I229"/>
    </row>
    <row r="230" spans="1:9">
      <c r="A230" s="313" t="s">
        <v>132</v>
      </c>
      <c r="B230" s="313" t="s">
        <v>44</v>
      </c>
      <c r="C230" s="314">
        <v>64</v>
      </c>
      <c r="D230" s="315" t="s">
        <v>582</v>
      </c>
      <c r="E230" s="315" t="s">
        <v>582</v>
      </c>
      <c r="F230" s="316">
        <v>6436</v>
      </c>
      <c r="G230" s="158"/>
      <c r="I230"/>
    </row>
    <row r="231" spans="1:9">
      <c r="A231" s="313" t="s">
        <v>132</v>
      </c>
      <c r="B231" s="313" t="s">
        <v>44</v>
      </c>
      <c r="C231" s="314">
        <v>69</v>
      </c>
      <c r="D231" s="315" t="s">
        <v>583</v>
      </c>
      <c r="E231" s="315" t="s">
        <v>583</v>
      </c>
      <c r="F231" s="316">
        <v>8436</v>
      </c>
      <c r="G231" s="158"/>
      <c r="I231"/>
    </row>
    <row r="232" spans="1:9">
      <c r="A232" s="313" t="s">
        <v>132</v>
      </c>
      <c r="B232" s="313" t="s">
        <v>44</v>
      </c>
      <c r="C232" s="314">
        <v>74</v>
      </c>
      <c r="D232" s="315" t="s">
        <v>584</v>
      </c>
      <c r="E232" s="315" t="s">
        <v>584</v>
      </c>
      <c r="F232" s="316">
        <v>10494</v>
      </c>
      <c r="G232" s="158"/>
      <c r="I232"/>
    </row>
    <row r="233" spans="1:9">
      <c r="A233" s="313" t="s">
        <v>134</v>
      </c>
      <c r="B233" s="313" t="s">
        <v>44</v>
      </c>
      <c r="C233" s="314">
        <v>17</v>
      </c>
      <c r="D233" s="315" t="s">
        <v>585</v>
      </c>
      <c r="E233" s="315" t="s">
        <v>585</v>
      </c>
      <c r="F233" s="316">
        <v>1519</v>
      </c>
      <c r="G233" s="158"/>
      <c r="I233"/>
    </row>
    <row r="234" spans="1:9">
      <c r="A234" s="313" t="s">
        <v>134</v>
      </c>
      <c r="B234" s="313" t="s">
        <v>44</v>
      </c>
      <c r="C234" s="314">
        <v>24</v>
      </c>
      <c r="D234" s="315" t="s">
        <v>586</v>
      </c>
      <c r="E234" s="315" t="s">
        <v>586</v>
      </c>
      <c r="F234" s="316">
        <v>2554</v>
      </c>
      <c r="G234" s="158"/>
      <c r="I234"/>
    </row>
    <row r="235" spans="1:9">
      <c r="A235" s="313" t="s">
        <v>134</v>
      </c>
      <c r="B235" s="313" t="s">
        <v>44</v>
      </c>
      <c r="C235" s="314">
        <v>29</v>
      </c>
      <c r="D235" s="315" t="s">
        <v>587</v>
      </c>
      <c r="E235" s="315" t="s">
        <v>587</v>
      </c>
      <c r="F235" s="316">
        <v>3338</v>
      </c>
      <c r="G235" s="158"/>
      <c r="I235"/>
    </row>
    <row r="236" spans="1:9">
      <c r="A236" s="313" t="s">
        <v>134</v>
      </c>
      <c r="B236" s="313" t="s">
        <v>44</v>
      </c>
      <c r="C236" s="314">
        <v>34</v>
      </c>
      <c r="D236" s="315" t="s">
        <v>588</v>
      </c>
      <c r="E236" s="315" t="s">
        <v>588</v>
      </c>
      <c r="F236" s="316">
        <v>3711</v>
      </c>
      <c r="G236" s="158"/>
      <c r="I236"/>
    </row>
    <row r="237" spans="1:9">
      <c r="A237" s="313" t="s">
        <v>134</v>
      </c>
      <c r="B237" s="313" t="s">
        <v>44</v>
      </c>
      <c r="C237" s="314">
        <v>39</v>
      </c>
      <c r="D237" s="315" t="s">
        <v>589</v>
      </c>
      <c r="E237" s="315" t="s">
        <v>589</v>
      </c>
      <c r="F237" s="316">
        <v>4401</v>
      </c>
      <c r="G237" s="158"/>
      <c r="I237"/>
    </row>
    <row r="238" spans="1:9">
      <c r="A238" s="313" t="s">
        <v>134</v>
      </c>
      <c r="B238" s="313" t="s">
        <v>44</v>
      </c>
      <c r="C238" s="314">
        <v>44</v>
      </c>
      <c r="D238" s="315" t="s">
        <v>590</v>
      </c>
      <c r="E238" s="315" t="s">
        <v>590</v>
      </c>
      <c r="F238" s="316">
        <v>5184</v>
      </c>
      <c r="G238" s="158"/>
      <c r="I238"/>
    </row>
    <row r="239" spans="1:9">
      <c r="A239" s="313" t="s">
        <v>134</v>
      </c>
      <c r="B239" s="313" t="s">
        <v>44</v>
      </c>
      <c r="C239" s="314">
        <v>49</v>
      </c>
      <c r="D239" s="315" t="s">
        <v>591</v>
      </c>
      <c r="E239" s="315" t="s">
        <v>591</v>
      </c>
      <c r="F239" s="316">
        <v>4001</v>
      </c>
      <c r="G239" s="158"/>
      <c r="I239"/>
    </row>
    <row r="240" spans="1:9">
      <c r="A240" s="313" t="s">
        <v>134</v>
      </c>
      <c r="B240" s="313" t="s">
        <v>44</v>
      </c>
      <c r="C240" s="314">
        <v>54</v>
      </c>
      <c r="D240" s="315" t="s">
        <v>592</v>
      </c>
      <c r="E240" s="315" t="s">
        <v>592</v>
      </c>
      <c r="F240" s="316">
        <v>4629</v>
      </c>
      <c r="G240" s="158"/>
      <c r="I240"/>
    </row>
    <row r="241" spans="1:9">
      <c r="A241" s="313" t="s">
        <v>134</v>
      </c>
      <c r="B241" s="313" t="s">
        <v>44</v>
      </c>
      <c r="C241" s="314">
        <v>59</v>
      </c>
      <c r="D241" s="315" t="s">
        <v>593</v>
      </c>
      <c r="E241" s="315" t="s">
        <v>593</v>
      </c>
      <c r="F241" s="316">
        <v>5515</v>
      </c>
      <c r="G241" s="158"/>
      <c r="I241"/>
    </row>
    <row r="242" spans="1:9">
      <c r="A242" s="313" t="s">
        <v>134</v>
      </c>
      <c r="B242" s="313" t="s">
        <v>44</v>
      </c>
      <c r="C242" s="314">
        <v>64</v>
      </c>
      <c r="D242" s="315" t="s">
        <v>594</v>
      </c>
      <c r="E242" s="315" t="s">
        <v>594</v>
      </c>
      <c r="F242" s="316">
        <v>7040</v>
      </c>
      <c r="G242" s="158"/>
      <c r="I242"/>
    </row>
    <row r="243" spans="1:9">
      <c r="A243" s="313" t="s">
        <v>134</v>
      </c>
      <c r="B243" s="313" t="s">
        <v>44</v>
      </c>
      <c r="C243" s="314">
        <v>69</v>
      </c>
      <c r="D243" s="315" t="s">
        <v>595</v>
      </c>
      <c r="E243" s="315" t="s">
        <v>595</v>
      </c>
      <c r="F243" s="316">
        <v>9165</v>
      </c>
      <c r="G243" s="158"/>
      <c r="I243"/>
    </row>
    <row r="244" spans="1:9">
      <c r="A244" s="313" t="s">
        <v>134</v>
      </c>
      <c r="B244" s="313" t="s">
        <v>44</v>
      </c>
      <c r="C244" s="314">
        <v>74</v>
      </c>
      <c r="D244" s="315" t="s">
        <v>596</v>
      </c>
      <c r="E244" s="315" t="s">
        <v>596</v>
      </c>
      <c r="F244" s="316">
        <v>11351</v>
      </c>
      <c r="G244" s="158"/>
      <c r="I244"/>
    </row>
    <row r="245" spans="1:9">
      <c r="A245" s="313" t="s">
        <v>136</v>
      </c>
      <c r="B245" s="313" t="s">
        <v>44</v>
      </c>
      <c r="C245" s="314">
        <v>17</v>
      </c>
      <c r="D245" s="315" t="s">
        <v>597</v>
      </c>
      <c r="E245" s="315" t="s">
        <v>597</v>
      </c>
      <c r="F245" s="316">
        <v>1687</v>
      </c>
      <c r="G245" s="158"/>
      <c r="I245"/>
    </row>
    <row r="246" spans="1:9">
      <c r="A246" s="313" t="s">
        <v>136</v>
      </c>
      <c r="B246" s="313" t="s">
        <v>44</v>
      </c>
      <c r="C246" s="314">
        <v>24</v>
      </c>
      <c r="D246" s="315" t="s">
        <v>598</v>
      </c>
      <c r="E246" s="315" t="s">
        <v>598</v>
      </c>
      <c r="F246" s="316">
        <v>2825</v>
      </c>
      <c r="G246" s="158"/>
      <c r="I246"/>
    </row>
    <row r="247" spans="1:9">
      <c r="A247" s="313" t="s">
        <v>136</v>
      </c>
      <c r="B247" s="313" t="s">
        <v>44</v>
      </c>
      <c r="C247" s="314">
        <v>29</v>
      </c>
      <c r="D247" s="315" t="s">
        <v>599</v>
      </c>
      <c r="E247" s="315" t="s">
        <v>599</v>
      </c>
      <c r="F247" s="316">
        <v>3691</v>
      </c>
      <c r="G247" s="158"/>
      <c r="I247"/>
    </row>
    <row r="248" spans="1:9">
      <c r="A248" s="313" t="s">
        <v>136</v>
      </c>
      <c r="B248" s="313" t="s">
        <v>44</v>
      </c>
      <c r="C248" s="314">
        <v>34</v>
      </c>
      <c r="D248" s="315" t="s">
        <v>600</v>
      </c>
      <c r="E248" s="315" t="s">
        <v>600</v>
      </c>
      <c r="F248" s="316">
        <v>4102</v>
      </c>
      <c r="G248" s="158"/>
      <c r="I248"/>
    </row>
    <row r="249" spans="1:9">
      <c r="A249" s="313" t="s">
        <v>136</v>
      </c>
      <c r="B249" s="313" t="s">
        <v>44</v>
      </c>
      <c r="C249" s="314">
        <v>39</v>
      </c>
      <c r="D249" s="315" t="s">
        <v>601</v>
      </c>
      <c r="E249" s="315" t="s">
        <v>601</v>
      </c>
      <c r="F249" s="316">
        <v>4862</v>
      </c>
      <c r="G249" s="158"/>
      <c r="I249"/>
    </row>
    <row r="250" spans="1:9">
      <c r="A250" s="313" t="s">
        <v>136</v>
      </c>
      <c r="B250" s="313" t="s">
        <v>44</v>
      </c>
      <c r="C250" s="314">
        <v>44</v>
      </c>
      <c r="D250" s="315" t="s">
        <v>602</v>
      </c>
      <c r="E250" s="315" t="s">
        <v>602</v>
      </c>
      <c r="F250" s="316">
        <v>5726</v>
      </c>
      <c r="G250" s="158"/>
      <c r="I250"/>
    </row>
    <row r="251" spans="1:9">
      <c r="A251" s="313" t="s">
        <v>136</v>
      </c>
      <c r="B251" s="313" t="s">
        <v>44</v>
      </c>
      <c r="C251" s="314">
        <v>49</v>
      </c>
      <c r="D251" s="315" t="s">
        <v>603</v>
      </c>
      <c r="E251" s="315" t="s">
        <v>603</v>
      </c>
      <c r="F251" s="316">
        <v>4407</v>
      </c>
      <c r="G251" s="158"/>
      <c r="I251"/>
    </row>
    <row r="252" spans="1:9">
      <c r="A252" s="313" t="s">
        <v>136</v>
      </c>
      <c r="B252" s="313" t="s">
        <v>44</v>
      </c>
      <c r="C252" s="314">
        <v>54</v>
      </c>
      <c r="D252" s="315" t="s">
        <v>604</v>
      </c>
      <c r="E252" s="315" t="s">
        <v>604</v>
      </c>
      <c r="F252" s="316">
        <v>5059</v>
      </c>
      <c r="G252" s="158"/>
      <c r="I252"/>
    </row>
    <row r="253" spans="1:9">
      <c r="A253" s="313" t="s">
        <v>136</v>
      </c>
      <c r="B253" s="313" t="s">
        <v>44</v>
      </c>
      <c r="C253" s="314">
        <v>59</v>
      </c>
      <c r="D253" s="315" t="s">
        <v>605</v>
      </c>
      <c r="E253" s="315" t="s">
        <v>605</v>
      </c>
      <c r="F253" s="316">
        <v>5981</v>
      </c>
      <c r="G253" s="158"/>
      <c r="I253"/>
    </row>
    <row r="254" spans="1:9">
      <c r="A254" s="313" t="s">
        <v>136</v>
      </c>
      <c r="B254" s="313" t="s">
        <v>44</v>
      </c>
      <c r="C254" s="314">
        <v>64</v>
      </c>
      <c r="D254" s="315" t="s">
        <v>606</v>
      </c>
      <c r="E254" s="315" t="s">
        <v>606</v>
      </c>
      <c r="F254" s="316">
        <v>7557</v>
      </c>
      <c r="G254" s="158"/>
      <c r="I254"/>
    </row>
    <row r="255" spans="1:9">
      <c r="A255" s="313" t="s">
        <v>136</v>
      </c>
      <c r="B255" s="313" t="s">
        <v>44</v>
      </c>
      <c r="C255" s="314">
        <v>69</v>
      </c>
      <c r="D255" s="315" t="s">
        <v>607</v>
      </c>
      <c r="E255" s="315" t="s">
        <v>607</v>
      </c>
      <c r="F255" s="316">
        <v>9721</v>
      </c>
      <c r="G255" s="158"/>
      <c r="I255"/>
    </row>
    <row r="256" spans="1:9">
      <c r="A256" s="313" t="s">
        <v>136</v>
      </c>
      <c r="B256" s="313" t="s">
        <v>44</v>
      </c>
      <c r="C256" s="314">
        <v>74</v>
      </c>
      <c r="D256" s="315" t="s">
        <v>608</v>
      </c>
      <c r="E256" s="315" t="s">
        <v>608</v>
      </c>
      <c r="F256" s="316">
        <v>11947</v>
      </c>
      <c r="G256" s="158"/>
      <c r="I256"/>
    </row>
    <row r="257" spans="1:9">
      <c r="A257" s="313" t="s">
        <v>163</v>
      </c>
      <c r="B257" s="313" t="s">
        <v>44</v>
      </c>
      <c r="C257" s="314">
        <v>17</v>
      </c>
      <c r="D257" s="315" t="s">
        <v>609</v>
      </c>
      <c r="E257" s="315" t="s">
        <v>609</v>
      </c>
      <c r="F257" s="316">
        <v>1029</v>
      </c>
      <c r="G257" s="158"/>
      <c r="I257"/>
    </row>
    <row r="258" spans="1:9">
      <c r="A258" s="313" t="s">
        <v>163</v>
      </c>
      <c r="B258" s="313" t="s">
        <v>44</v>
      </c>
      <c r="C258" s="314">
        <v>24</v>
      </c>
      <c r="D258" s="315" t="s">
        <v>610</v>
      </c>
      <c r="E258" s="315" t="s">
        <v>610</v>
      </c>
      <c r="F258" s="316">
        <v>1951</v>
      </c>
      <c r="G258" s="158"/>
      <c r="I258"/>
    </row>
    <row r="259" spans="1:9">
      <c r="A259" s="313" t="s">
        <v>163</v>
      </c>
      <c r="B259" s="313" t="s">
        <v>44</v>
      </c>
      <c r="C259" s="314">
        <v>29</v>
      </c>
      <c r="D259" s="315" t="s">
        <v>611</v>
      </c>
      <c r="E259" s="315" t="s">
        <v>611</v>
      </c>
      <c r="F259" s="316">
        <v>2558</v>
      </c>
      <c r="G259" s="158"/>
      <c r="I259"/>
    </row>
    <row r="260" spans="1:9">
      <c r="A260" s="313" t="s">
        <v>163</v>
      </c>
      <c r="B260" s="313" t="s">
        <v>44</v>
      </c>
      <c r="C260" s="314">
        <v>34</v>
      </c>
      <c r="D260" s="315" t="s">
        <v>612</v>
      </c>
      <c r="E260" s="315" t="s">
        <v>612</v>
      </c>
      <c r="F260" s="316">
        <v>2846</v>
      </c>
      <c r="G260" s="158"/>
      <c r="I260"/>
    </row>
    <row r="261" spans="1:9">
      <c r="A261" s="313" t="s">
        <v>163</v>
      </c>
      <c r="B261" s="313" t="s">
        <v>44</v>
      </c>
      <c r="C261" s="314">
        <v>39</v>
      </c>
      <c r="D261" s="315" t="s">
        <v>613</v>
      </c>
      <c r="E261" s="315" t="s">
        <v>613</v>
      </c>
      <c r="F261" s="316">
        <v>3377</v>
      </c>
      <c r="G261" s="158"/>
      <c r="I261"/>
    </row>
    <row r="262" spans="1:9">
      <c r="A262" s="313" t="s">
        <v>163</v>
      </c>
      <c r="B262" s="313" t="s">
        <v>44</v>
      </c>
      <c r="C262" s="314">
        <v>44</v>
      </c>
      <c r="D262" s="315" t="s">
        <v>614</v>
      </c>
      <c r="E262" s="315" t="s">
        <v>614</v>
      </c>
      <c r="F262" s="316">
        <v>3983</v>
      </c>
      <c r="G262" s="158"/>
      <c r="I262"/>
    </row>
    <row r="263" spans="1:9">
      <c r="A263" s="313" t="s">
        <v>163</v>
      </c>
      <c r="B263" s="313" t="s">
        <v>44</v>
      </c>
      <c r="C263" s="314">
        <v>49</v>
      </c>
      <c r="D263" s="315" t="s">
        <v>615</v>
      </c>
      <c r="E263" s="315" t="s">
        <v>615</v>
      </c>
      <c r="F263" s="316">
        <v>2772</v>
      </c>
      <c r="G263" s="158"/>
      <c r="I263"/>
    </row>
    <row r="264" spans="1:9">
      <c r="A264" s="313" t="s">
        <v>163</v>
      </c>
      <c r="B264" s="313" t="s">
        <v>44</v>
      </c>
      <c r="C264" s="314">
        <v>54</v>
      </c>
      <c r="D264" s="315" t="s">
        <v>616</v>
      </c>
      <c r="E264" s="315" t="s">
        <v>616</v>
      </c>
      <c r="F264" s="316">
        <v>3375</v>
      </c>
      <c r="G264" s="158"/>
      <c r="I264"/>
    </row>
    <row r="265" spans="1:9">
      <c r="A265" s="313" t="s">
        <v>163</v>
      </c>
      <c r="B265" s="313" t="s">
        <v>44</v>
      </c>
      <c r="C265" s="314">
        <v>59</v>
      </c>
      <c r="D265" s="315" t="s">
        <v>617</v>
      </c>
      <c r="E265" s="315" t="s">
        <v>617</v>
      </c>
      <c r="F265" s="316">
        <v>4229</v>
      </c>
      <c r="G265" s="158"/>
      <c r="I265"/>
    </row>
    <row r="266" spans="1:9">
      <c r="A266" s="313" t="s">
        <v>163</v>
      </c>
      <c r="B266" s="313" t="s">
        <v>44</v>
      </c>
      <c r="C266" s="314">
        <v>64</v>
      </c>
      <c r="D266" s="315" t="s">
        <v>618</v>
      </c>
      <c r="E266" s="315" t="s">
        <v>618</v>
      </c>
      <c r="F266" s="316">
        <v>5683</v>
      </c>
      <c r="G266" s="158"/>
      <c r="I266"/>
    </row>
    <row r="267" spans="1:9">
      <c r="A267" s="313" t="s">
        <v>163</v>
      </c>
      <c r="B267" s="313" t="s">
        <v>44</v>
      </c>
      <c r="C267" s="314">
        <v>69</v>
      </c>
      <c r="D267" s="315" t="s">
        <v>619</v>
      </c>
      <c r="E267" s="315" t="s">
        <v>619</v>
      </c>
      <c r="F267" s="316">
        <v>7683</v>
      </c>
      <c r="G267" s="158"/>
      <c r="I267"/>
    </row>
    <row r="268" spans="1:9">
      <c r="A268" s="313" t="s">
        <v>163</v>
      </c>
      <c r="B268" s="313" t="s">
        <v>44</v>
      </c>
      <c r="C268" s="314">
        <v>74</v>
      </c>
      <c r="D268" s="315" t="s">
        <v>620</v>
      </c>
      <c r="E268" s="315" t="s">
        <v>620</v>
      </c>
      <c r="F268" s="316">
        <v>9741</v>
      </c>
      <c r="G268" s="158"/>
      <c r="I268"/>
    </row>
    <row r="269" spans="1:9">
      <c r="A269" s="313" t="s">
        <v>164</v>
      </c>
      <c r="B269" s="313" t="s">
        <v>44</v>
      </c>
      <c r="C269" s="314">
        <v>17</v>
      </c>
      <c r="D269" s="315" t="s">
        <v>621</v>
      </c>
      <c r="E269" s="315" t="s">
        <v>621</v>
      </c>
      <c r="F269" s="316">
        <v>1105</v>
      </c>
      <c r="G269" s="158"/>
      <c r="I269"/>
    </row>
    <row r="270" spans="1:9">
      <c r="A270" s="313" t="s">
        <v>164</v>
      </c>
      <c r="B270" s="313" t="s">
        <v>44</v>
      </c>
      <c r="C270" s="314">
        <v>24</v>
      </c>
      <c r="D270" s="315" t="s">
        <v>622</v>
      </c>
      <c r="E270" s="315" t="s">
        <v>622</v>
      </c>
      <c r="F270" s="316">
        <v>2118</v>
      </c>
      <c r="G270" s="158"/>
      <c r="I270"/>
    </row>
    <row r="271" spans="1:9">
      <c r="A271" s="313" t="s">
        <v>164</v>
      </c>
      <c r="B271" s="313" t="s">
        <v>44</v>
      </c>
      <c r="C271" s="314">
        <v>29</v>
      </c>
      <c r="D271" s="315" t="s">
        <v>623</v>
      </c>
      <c r="E271" s="315" t="s">
        <v>623</v>
      </c>
      <c r="F271" s="316">
        <v>2774</v>
      </c>
      <c r="G271" s="158"/>
      <c r="I271"/>
    </row>
    <row r="272" spans="1:9">
      <c r="A272" s="313" t="s">
        <v>164</v>
      </c>
      <c r="B272" s="313" t="s">
        <v>44</v>
      </c>
      <c r="C272" s="314">
        <v>34</v>
      </c>
      <c r="D272" s="315" t="s">
        <v>624</v>
      </c>
      <c r="E272" s="315" t="s">
        <v>624</v>
      </c>
      <c r="F272" s="316">
        <v>3086</v>
      </c>
      <c r="G272" s="158"/>
      <c r="I272"/>
    </row>
    <row r="273" spans="1:9">
      <c r="A273" s="313" t="s">
        <v>164</v>
      </c>
      <c r="B273" s="313" t="s">
        <v>44</v>
      </c>
      <c r="C273" s="314">
        <v>39</v>
      </c>
      <c r="D273" s="315" t="s">
        <v>625</v>
      </c>
      <c r="E273" s="315" t="s">
        <v>625</v>
      </c>
      <c r="F273" s="316">
        <v>3661</v>
      </c>
      <c r="G273" s="158"/>
      <c r="I273"/>
    </row>
    <row r="274" spans="1:9">
      <c r="A274" s="313" t="s">
        <v>164</v>
      </c>
      <c r="B274" s="313" t="s">
        <v>44</v>
      </c>
      <c r="C274" s="314">
        <v>44</v>
      </c>
      <c r="D274" s="315" t="s">
        <v>626</v>
      </c>
      <c r="E274" s="315" t="s">
        <v>626</v>
      </c>
      <c r="F274" s="316">
        <v>4316</v>
      </c>
      <c r="G274" s="158"/>
      <c r="I274"/>
    </row>
    <row r="275" spans="1:9">
      <c r="A275" s="313" t="s">
        <v>164</v>
      </c>
      <c r="B275" s="313" t="s">
        <v>44</v>
      </c>
      <c r="C275" s="314">
        <v>49</v>
      </c>
      <c r="D275" s="315" t="s">
        <v>627</v>
      </c>
      <c r="E275" s="315" t="s">
        <v>627</v>
      </c>
      <c r="F275" s="316">
        <v>2957</v>
      </c>
      <c r="G275" s="158"/>
      <c r="I275"/>
    </row>
    <row r="276" spans="1:9">
      <c r="A276" s="313" t="s">
        <v>164</v>
      </c>
      <c r="B276" s="313" t="s">
        <v>44</v>
      </c>
      <c r="C276" s="314">
        <v>54</v>
      </c>
      <c r="D276" s="315" t="s">
        <v>628</v>
      </c>
      <c r="E276" s="315" t="s">
        <v>628</v>
      </c>
      <c r="F276" s="316">
        <v>3584</v>
      </c>
      <c r="G276" s="158"/>
      <c r="I276"/>
    </row>
    <row r="277" spans="1:9">
      <c r="A277" s="313" t="s">
        <v>164</v>
      </c>
      <c r="B277" s="313" t="s">
        <v>44</v>
      </c>
      <c r="C277" s="314">
        <v>59</v>
      </c>
      <c r="D277" s="315" t="s">
        <v>629</v>
      </c>
      <c r="E277" s="315" t="s">
        <v>629</v>
      </c>
      <c r="F277" s="316">
        <v>4472</v>
      </c>
      <c r="G277" s="158"/>
      <c r="I277"/>
    </row>
    <row r="278" spans="1:9">
      <c r="A278" s="313" t="s">
        <v>164</v>
      </c>
      <c r="B278" s="313" t="s">
        <v>44</v>
      </c>
      <c r="C278" s="314">
        <v>64</v>
      </c>
      <c r="D278" s="315" t="s">
        <v>630</v>
      </c>
      <c r="E278" s="315" t="s">
        <v>630</v>
      </c>
      <c r="F278" s="316">
        <v>5995</v>
      </c>
      <c r="G278" s="158"/>
      <c r="I278"/>
    </row>
    <row r="279" spans="1:9">
      <c r="A279" s="313" t="s">
        <v>164</v>
      </c>
      <c r="B279" s="313" t="s">
        <v>44</v>
      </c>
      <c r="C279" s="314">
        <v>69</v>
      </c>
      <c r="D279" s="315" t="s">
        <v>631</v>
      </c>
      <c r="E279" s="315" t="s">
        <v>631</v>
      </c>
      <c r="F279" s="316">
        <v>8120</v>
      </c>
      <c r="G279" s="158"/>
      <c r="I279"/>
    </row>
    <row r="280" spans="1:9">
      <c r="A280" s="313" t="s">
        <v>164</v>
      </c>
      <c r="B280" s="313" t="s">
        <v>44</v>
      </c>
      <c r="C280" s="314">
        <v>74</v>
      </c>
      <c r="D280" s="315" t="s">
        <v>632</v>
      </c>
      <c r="E280" s="315" t="s">
        <v>632</v>
      </c>
      <c r="F280" s="316">
        <v>10306</v>
      </c>
      <c r="G280" s="158"/>
      <c r="I280"/>
    </row>
    <row r="281" spans="1:9">
      <c r="A281" s="313" t="s">
        <v>170</v>
      </c>
      <c r="B281" s="313" t="s">
        <v>44</v>
      </c>
      <c r="C281" s="314">
        <v>17</v>
      </c>
      <c r="D281" s="315" t="s">
        <v>633</v>
      </c>
      <c r="E281" s="315" t="s">
        <v>633</v>
      </c>
      <c r="F281" s="316">
        <v>1210</v>
      </c>
      <c r="G281" s="158"/>
      <c r="I281"/>
    </row>
    <row r="282" spans="1:9">
      <c r="A282" s="313" t="s">
        <v>170</v>
      </c>
      <c r="B282" s="313" t="s">
        <v>44</v>
      </c>
      <c r="C282" s="314">
        <v>24</v>
      </c>
      <c r="D282" s="315" t="s">
        <v>634</v>
      </c>
      <c r="E282" s="315" t="s">
        <v>634</v>
      </c>
      <c r="F282" s="316">
        <v>2322</v>
      </c>
      <c r="G282" s="158"/>
      <c r="I282"/>
    </row>
    <row r="283" spans="1:9">
      <c r="A283" s="313" t="s">
        <v>170</v>
      </c>
      <c r="B283" s="313" t="s">
        <v>44</v>
      </c>
      <c r="C283" s="314">
        <v>29</v>
      </c>
      <c r="D283" s="315" t="s">
        <v>635</v>
      </c>
      <c r="E283" s="315" t="s">
        <v>635</v>
      </c>
      <c r="F283" s="316">
        <v>3040</v>
      </c>
      <c r="G283" s="158"/>
      <c r="I283"/>
    </row>
    <row r="284" spans="1:9">
      <c r="A284" s="313" t="s">
        <v>170</v>
      </c>
      <c r="B284" s="313" t="s">
        <v>44</v>
      </c>
      <c r="C284" s="314">
        <v>34</v>
      </c>
      <c r="D284" s="315" t="s">
        <v>636</v>
      </c>
      <c r="E284" s="315" t="s">
        <v>636</v>
      </c>
      <c r="F284" s="316">
        <v>3379</v>
      </c>
      <c r="G284" s="158"/>
      <c r="I284"/>
    </row>
    <row r="285" spans="1:9">
      <c r="A285" s="313" t="s">
        <v>170</v>
      </c>
      <c r="B285" s="313" t="s">
        <v>44</v>
      </c>
      <c r="C285" s="314">
        <v>39</v>
      </c>
      <c r="D285" s="315" t="s">
        <v>637</v>
      </c>
      <c r="E285" s="315" t="s">
        <v>637</v>
      </c>
      <c r="F285" s="316">
        <v>4009</v>
      </c>
      <c r="G285" s="158"/>
      <c r="I285"/>
    </row>
    <row r="286" spans="1:9">
      <c r="A286" s="313" t="s">
        <v>170</v>
      </c>
      <c r="B286" s="313" t="s">
        <v>44</v>
      </c>
      <c r="C286" s="314">
        <v>44</v>
      </c>
      <c r="D286" s="315" t="s">
        <v>638</v>
      </c>
      <c r="E286" s="315" t="s">
        <v>638</v>
      </c>
      <c r="F286" s="316">
        <v>4723</v>
      </c>
      <c r="G286" s="158"/>
      <c r="I286"/>
    </row>
    <row r="287" spans="1:9">
      <c r="A287" s="313" t="s">
        <v>170</v>
      </c>
      <c r="B287" s="313" t="s">
        <v>44</v>
      </c>
      <c r="C287" s="314">
        <v>49</v>
      </c>
      <c r="D287" s="315" t="s">
        <v>639</v>
      </c>
      <c r="E287" s="315" t="s">
        <v>639</v>
      </c>
      <c r="F287" s="316">
        <v>3204</v>
      </c>
      <c r="G287" s="158"/>
      <c r="I287"/>
    </row>
    <row r="288" spans="1:9">
      <c r="A288" s="313" t="s">
        <v>170</v>
      </c>
      <c r="B288" s="313" t="s">
        <v>44</v>
      </c>
      <c r="C288" s="314">
        <v>54</v>
      </c>
      <c r="D288" s="315" t="s">
        <v>640</v>
      </c>
      <c r="E288" s="315" t="s">
        <v>640</v>
      </c>
      <c r="F288" s="316">
        <v>3856</v>
      </c>
      <c r="G288" s="158"/>
      <c r="I288"/>
    </row>
    <row r="289" spans="1:9">
      <c r="A289" s="313" t="s">
        <v>170</v>
      </c>
      <c r="B289" s="313" t="s">
        <v>44</v>
      </c>
      <c r="C289" s="314">
        <v>59</v>
      </c>
      <c r="D289" s="315" t="s">
        <v>641</v>
      </c>
      <c r="E289" s="315" t="s">
        <v>641</v>
      </c>
      <c r="F289" s="316">
        <v>4777</v>
      </c>
      <c r="G289" s="158"/>
      <c r="I289"/>
    </row>
    <row r="290" spans="1:9">
      <c r="A290" s="313" t="s">
        <v>170</v>
      </c>
      <c r="B290" s="313" t="s">
        <v>44</v>
      </c>
      <c r="C290" s="314">
        <v>64</v>
      </c>
      <c r="D290" s="315" t="s">
        <v>642</v>
      </c>
      <c r="E290" s="315" t="s">
        <v>642</v>
      </c>
      <c r="F290" s="316">
        <v>6352</v>
      </c>
      <c r="G290" s="158"/>
      <c r="I290"/>
    </row>
    <row r="291" spans="1:9">
      <c r="A291" s="313" t="s">
        <v>170</v>
      </c>
      <c r="B291" s="313" t="s">
        <v>44</v>
      </c>
      <c r="C291" s="314">
        <v>69</v>
      </c>
      <c r="D291" s="315" t="s">
        <v>643</v>
      </c>
      <c r="E291" s="315" t="s">
        <v>643</v>
      </c>
      <c r="F291" s="316">
        <v>8519</v>
      </c>
      <c r="G291" s="158"/>
      <c r="I291"/>
    </row>
    <row r="292" spans="1:9">
      <c r="A292" s="313" t="s">
        <v>170</v>
      </c>
      <c r="B292" s="313" t="s">
        <v>44</v>
      </c>
      <c r="C292" s="314">
        <v>74</v>
      </c>
      <c r="D292" s="315" t="s">
        <v>644</v>
      </c>
      <c r="E292" s="315" t="s">
        <v>644</v>
      </c>
      <c r="F292" s="316">
        <v>10746</v>
      </c>
      <c r="G292" s="158"/>
      <c r="I292"/>
    </row>
    <row r="293" spans="1:9">
      <c r="A293" s="313" t="s">
        <v>36</v>
      </c>
      <c r="B293" s="313" t="s">
        <v>43</v>
      </c>
      <c r="C293" s="314">
        <v>17</v>
      </c>
      <c r="D293" s="315" t="s">
        <v>645</v>
      </c>
      <c r="E293" s="315" t="s">
        <v>645</v>
      </c>
      <c r="F293" s="316">
        <v>1073</v>
      </c>
      <c r="G293" s="158"/>
      <c r="I293"/>
    </row>
    <row r="294" spans="1:9">
      <c r="A294" s="313" t="s">
        <v>36</v>
      </c>
      <c r="B294" s="313" t="s">
        <v>43</v>
      </c>
      <c r="C294" s="314">
        <v>24</v>
      </c>
      <c r="D294" s="315" t="s">
        <v>646</v>
      </c>
      <c r="E294" s="315" t="s">
        <v>646</v>
      </c>
      <c r="F294" s="316">
        <v>1130</v>
      </c>
      <c r="G294" s="158"/>
      <c r="I294"/>
    </row>
    <row r="295" spans="1:9">
      <c r="A295" s="313" t="s">
        <v>36</v>
      </c>
      <c r="B295" s="313" t="s">
        <v>43</v>
      </c>
      <c r="C295" s="314">
        <v>29</v>
      </c>
      <c r="D295" s="315" t="s">
        <v>647</v>
      </c>
      <c r="E295" s="315" t="s">
        <v>647</v>
      </c>
      <c r="F295" s="316">
        <v>1498</v>
      </c>
      <c r="G295" s="158"/>
      <c r="I295"/>
    </row>
    <row r="296" spans="1:9">
      <c r="A296" s="313" t="s">
        <v>36</v>
      </c>
      <c r="B296" s="313" t="s">
        <v>43</v>
      </c>
      <c r="C296" s="314">
        <v>34</v>
      </c>
      <c r="D296" s="315" t="s">
        <v>648</v>
      </c>
      <c r="E296" s="315" t="s">
        <v>648</v>
      </c>
      <c r="F296" s="316">
        <v>1668</v>
      </c>
      <c r="G296" s="158"/>
      <c r="I296"/>
    </row>
    <row r="297" spans="1:9">
      <c r="A297" s="313" t="s">
        <v>36</v>
      </c>
      <c r="B297" s="313" t="s">
        <v>43</v>
      </c>
      <c r="C297" s="314">
        <v>39</v>
      </c>
      <c r="D297" s="315" t="s">
        <v>649</v>
      </c>
      <c r="E297" s="315" t="s">
        <v>649</v>
      </c>
      <c r="F297" s="316">
        <v>1984</v>
      </c>
      <c r="G297" s="158"/>
      <c r="I297"/>
    </row>
    <row r="298" spans="1:9">
      <c r="A298" s="313" t="s">
        <v>36</v>
      </c>
      <c r="B298" s="313" t="s">
        <v>43</v>
      </c>
      <c r="C298" s="314">
        <v>44</v>
      </c>
      <c r="D298" s="315" t="s">
        <v>650</v>
      </c>
      <c r="E298" s="315" t="s">
        <v>650</v>
      </c>
      <c r="F298" s="316">
        <v>2349</v>
      </c>
      <c r="G298" s="158"/>
      <c r="I298"/>
    </row>
    <row r="299" spans="1:9">
      <c r="A299" s="313" t="s">
        <v>36</v>
      </c>
      <c r="B299" s="313" t="s">
        <v>43</v>
      </c>
      <c r="C299" s="314">
        <v>49</v>
      </c>
      <c r="D299" s="315" t="s">
        <v>651</v>
      </c>
      <c r="E299" s="315" t="s">
        <v>651</v>
      </c>
      <c r="F299" s="316">
        <v>2888</v>
      </c>
      <c r="G299" s="158"/>
      <c r="I299"/>
    </row>
    <row r="300" spans="1:9">
      <c r="A300" s="313" t="s">
        <v>36</v>
      </c>
      <c r="B300" s="313" t="s">
        <v>43</v>
      </c>
      <c r="C300" s="314">
        <v>54</v>
      </c>
      <c r="D300" s="315" t="s">
        <v>652</v>
      </c>
      <c r="E300" s="315" t="s">
        <v>652</v>
      </c>
      <c r="F300" s="316">
        <v>3516</v>
      </c>
      <c r="G300" s="158"/>
      <c r="I300"/>
    </row>
    <row r="301" spans="1:9">
      <c r="A301" s="313" t="s">
        <v>36</v>
      </c>
      <c r="B301" s="313" t="s">
        <v>43</v>
      </c>
      <c r="C301" s="314">
        <v>59</v>
      </c>
      <c r="D301" s="315" t="s">
        <v>653</v>
      </c>
      <c r="E301" s="315" t="s">
        <v>653</v>
      </c>
      <c r="F301" s="316">
        <v>4404</v>
      </c>
      <c r="G301" s="158"/>
      <c r="I301"/>
    </row>
    <row r="302" spans="1:9">
      <c r="A302" s="313" t="s">
        <v>36</v>
      </c>
      <c r="B302" s="313" t="s">
        <v>43</v>
      </c>
      <c r="C302" s="314">
        <v>64</v>
      </c>
      <c r="D302" s="315" t="s">
        <v>654</v>
      </c>
      <c r="E302" s="315" t="s">
        <v>654</v>
      </c>
      <c r="F302" s="316">
        <v>5920</v>
      </c>
      <c r="G302" s="158"/>
      <c r="I302"/>
    </row>
    <row r="303" spans="1:9">
      <c r="A303" s="313" t="s">
        <v>36</v>
      </c>
      <c r="B303" s="313" t="s">
        <v>43</v>
      </c>
      <c r="C303" s="314">
        <v>69</v>
      </c>
      <c r="D303" s="315" t="s">
        <v>655</v>
      </c>
      <c r="E303" s="315" t="s">
        <v>655</v>
      </c>
      <c r="F303" s="316">
        <v>8006</v>
      </c>
      <c r="G303" s="158"/>
      <c r="I303"/>
    </row>
    <row r="304" spans="1:9">
      <c r="A304" s="313" t="s">
        <v>36</v>
      </c>
      <c r="B304" s="313" t="s">
        <v>43</v>
      </c>
      <c r="C304" s="314">
        <v>74</v>
      </c>
      <c r="D304" s="315" t="s">
        <v>656</v>
      </c>
      <c r="E304" s="315" t="s">
        <v>656</v>
      </c>
      <c r="F304" s="316">
        <v>10148</v>
      </c>
      <c r="G304" s="158"/>
      <c r="I304"/>
    </row>
    <row r="305" spans="1:9">
      <c r="A305" s="313" t="s">
        <v>122</v>
      </c>
      <c r="B305" s="313" t="s">
        <v>43</v>
      </c>
      <c r="C305" s="314">
        <v>17</v>
      </c>
      <c r="D305" s="315" t="s">
        <v>657</v>
      </c>
      <c r="E305" s="315" t="s">
        <v>657</v>
      </c>
      <c r="F305" s="316">
        <v>1152</v>
      </c>
      <c r="G305" s="158"/>
      <c r="I305"/>
    </row>
    <row r="306" spans="1:9">
      <c r="A306" s="313" t="s">
        <v>122</v>
      </c>
      <c r="B306" s="313" t="s">
        <v>43</v>
      </c>
      <c r="C306" s="314">
        <v>24</v>
      </c>
      <c r="D306" s="315" t="s">
        <v>658</v>
      </c>
      <c r="E306" s="315" t="s">
        <v>658</v>
      </c>
      <c r="F306" s="316">
        <v>1213</v>
      </c>
      <c r="G306" s="158"/>
      <c r="I306"/>
    </row>
    <row r="307" spans="1:9">
      <c r="A307" s="313" t="s">
        <v>122</v>
      </c>
      <c r="B307" s="313" t="s">
        <v>43</v>
      </c>
      <c r="C307" s="314">
        <v>29</v>
      </c>
      <c r="D307" s="315" t="s">
        <v>659</v>
      </c>
      <c r="E307" s="315" t="s">
        <v>659</v>
      </c>
      <c r="F307" s="316">
        <v>1606</v>
      </c>
      <c r="G307" s="158"/>
      <c r="I307"/>
    </row>
    <row r="308" spans="1:9">
      <c r="A308" s="313" t="s">
        <v>122</v>
      </c>
      <c r="B308" s="313" t="s">
        <v>43</v>
      </c>
      <c r="C308" s="314">
        <v>34</v>
      </c>
      <c r="D308" s="315" t="s">
        <v>660</v>
      </c>
      <c r="E308" s="315" t="s">
        <v>660</v>
      </c>
      <c r="F308" s="316">
        <v>1788</v>
      </c>
      <c r="G308" s="158"/>
      <c r="I308"/>
    </row>
    <row r="309" spans="1:9">
      <c r="A309" s="313" t="s">
        <v>122</v>
      </c>
      <c r="B309" s="313" t="s">
        <v>43</v>
      </c>
      <c r="C309" s="314">
        <v>39</v>
      </c>
      <c r="D309" s="315" t="s">
        <v>661</v>
      </c>
      <c r="E309" s="315" t="s">
        <v>661</v>
      </c>
      <c r="F309" s="316">
        <v>2125</v>
      </c>
      <c r="G309" s="158"/>
      <c r="I309"/>
    </row>
    <row r="310" spans="1:9">
      <c r="A310" s="313" t="s">
        <v>122</v>
      </c>
      <c r="B310" s="313" t="s">
        <v>43</v>
      </c>
      <c r="C310" s="314">
        <v>44</v>
      </c>
      <c r="D310" s="315" t="s">
        <v>662</v>
      </c>
      <c r="E310" s="315" t="s">
        <v>662</v>
      </c>
      <c r="F310" s="316">
        <v>2516</v>
      </c>
      <c r="G310" s="158"/>
      <c r="I310"/>
    </row>
    <row r="311" spans="1:9">
      <c r="A311" s="313" t="s">
        <v>122</v>
      </c>
      <c r="B311" s="313" t="s">
        <v>43</v>
      </c>
      <c r="C311" s="314">
        <v>49</v>
      </c>
      <c r="D311" s="315" t="s">
        <v>663</v>
      </c>
      <c r="E311" s="315" t="s">
        <v>663</v>
      </c>
      <c r="F311" s="316">
        <v>3080</v>
      </c>
      <c r="G311" s="158"/>
      <c r="I311"/>
    </row>
    <row r="312" spans="1:9">
      <c r="A312" s="313" t="s">
        <v>122</v>
      </c>
      <c r="B312" s="313" t="s">
        <v>43</v>
      </c>
      <c r="C312" s="314">
        <v>54</v>
      </c>
      <c r="D312" s="315" t="s">
        <v>664</v>
      </c>
      <c r="E312" s="315" t="s">
        <v>664</v>
      </c>
      <c r="F312" s="316">
        <v>3733</v>
      </c>
      <c r="G312" s="158"/>
      <c r="I312"/>
    </row>
    <row r="313" spans="1:9">
      <c r="A313" s="313" t="s">
        <v>122</v>
      </c>
      <c r="B313" s="313" t="s">
        <v>43</v>
      </c>
      <c r="C313" s="314">
        <v>59</v>
      </c>
      <c r="D313" s="315" t="s">
        <v>665</v>
      </c>
      <c r="E313" s="315" t="s">
        <v>665</v>
      </c>
      <c r="F313" s="316">
        <v>4657</v>
      </c>
      <c r="G313" s="158"/>
      <c r="I313"/>
    </row>
    <row r="314" spans="1:9">
      <c r="A314" s="313" t="s">
        <v>122</v>
      </c>
      <c r="B314" s="313" t="s">
        <v>43</v>
      </c>
      <c r="C314" s="314">
        <v>64</v>
      </c>
      <c r="D314" s="315" t="s">
        <v>666</v>
      </c>
      <c r="E314" s="315" t="s">
        <v>666</v>
      </c>
      <c r="F314" s="316">
        <v>6246</v>
      </c>
      <c r="G314" s="158"/>
      <c r="I314"/>
    </row>
    <row r="315" spans="1:9">
      <c r="A315" s="313" t="s">
        <v>122</v>
      </c>
      <c r="B315" s="313" t="s">
        <v>43</v>
      </c>
      <c r="C315" s="314">
        <v>69</v>
      </c>
      <c r="D315" s="315" t="s">
        <v>667</v>
      </c>
      <c r="E315" s="315" t="s">
        <v>667</v>
      </c>
      <c r="F315" s="316">
        <v>8459</v>
      </c>
      <c r="G315" s="158"/>
      <c r="I315"/>
    </row>
    <row r="316" spans="1:9">
      <c r="A316" s="313" t="s">
        <v>122</v>
      </c>
      <c r="B316" s="313" t="s">
        <v>43</v>
      </c>
      <c r="C316" s="314">
        <v>74</v>
      </c>
      <c r="D316" s="315" t="s">
        <v>668</v>
      </c>
      <c r="E316" s="315" t="s">
        <v>668</v>
      </c>
      <c r="F316" s="316">
        <v>10736</v>
      </c>
      <c r="G316" s="158"/>
      <c r="I316"/>
    </row>
    <row r="317" spans="1:9">
      <c r="A317" s="313" t="s">
        <v>126</v>
      </c>
      <c r="B317" s="313" t="s">
        <v>43</v>
      </c>
      <c r="C317" s="314">
        <v>17</v>
      </c>
      <c r="D317" s="315" t="s">
        <v>669</v>
      </c>
      <c r="E317" s="315" t="s">
        <v>669</v>
      </c>
      <c r="F317" s="316">
        <v>1259</v>
      </c>
      <c r="G317" s="158"/>
      <c r="I317"/>
    </row>
    <row r="318" spans="1:9">
      <c r="A318" s="313" t="s">
        <v>126</v>
      </c>
      <c r="B318" s="313" t="s">
        <v>43</v>
      </c>
      <c r="C318" s="314">
        <v>24</v>
      </c>
      <c r="D318" s="315" t="s">
        <v>670</v>
      </c>
      <c r="E318" s="315" t="s">
        <v>670</v>
      </c>
      <c r="F318" s="316">
        <v>1328</v>
      </c>
      <c r="G318" s="158"/>
      <c r="I318"/>
    </row>
    <row r="319" spans="1:9">
      <c r="A319" s="313" t="s">
        <v>126</v>
      </c>
      <c r="B319" s="313" t="s">
        <v>43</v>
      </c>
      <c r="C319" s="314">
        <v>29</v>
      </c>
      <c r="D319" s="315" t="s">
        <v>671</v>
      </c>
      <c r="E319" s="315" t="s">
        <v>671</v>
      </c>
      <c r="F319" s="316">
        <v>1752</v>
      </c>
      <c r="G319" s="158"/>
      <c r="I319"/>
    </row>
    <row r="320" spans="1:9">
      <c r="A320" s="313" t="s">
        <v>126</v>
      </c>
      <c r="B320" s="313" t="s">
        <v>43</v>
      </c>
      <c r="C320" s="314">
        <v>34</v>
      </c>
      <c r="D320" s="315" t="s">
        <v>672</v>
      </c>
      <c r="E320" s="315" t="s">
        <v>672</v>
      </c>
      <c r="F320" s="316">
        <v>1951</v>
      </c>
      <c r="G320" s="158"/>
      <c r="I320"/>
    </row>
    <row r="321" spans="1:9">
      <c r="A321" s="313" t="s">
        <v>126</v>
      </c>
      <c r="B321" s="313" t="s">
        <v>43</v>
      </c>
      <c r="C321" s="314">
        <v>39</v>
      </c>
      <c r="D321" s="315" t="s">
        <v>673</v>
      </c>
      <c r="E321" s="315" t="s">
        <v>673</v>
      </c>
      <c r="F321" s="316">
        <v>2320</v>
      </c>
      <c r="G321" s="158"/>
      <c r="I321"/>
    </row>
    <row r="322" spans="1:9">
      <c r="A322" s="313" t="s">
        <v>126</v>
      </c>
      <c r="B322" s="313" t="s">
        <v>43</v>
      </c>
      <c r="C322" s="314">
        <v>44</v>
      </c>
      <c r="D322" s="315" t="s">
        <v>674</v>
      </c>
      <c r="E322" s="315" t="s">
        <v>674</v>
      </c>
      <c r="F322" s="316">
        <v>2743</v>
      </c>
      <c r="G322" s="158"/>
      <c r="I322"/>
    </row>
    <row r="323" spans="1:9">
      <c r="A323" s="313" t="s">
        <v>126</v>
      </c>
      <c r="B323" s="313" t="s">
        <v>43</v>
      </c>
      <c r="C323" s="314">
        <v>49</v>
      </c>
      <c r="D323" s="315" t="s">
        <v>675</v>
      </c>
      <c r="E323" s="315" t="s">
        <v>675</v>
      </c>
      <c r="F323" s="316">
        <v>3338</v>
      </c>
      <c r="G323" s="158"/>
      <c r="I323"/>
    </row>
    <row r="324" spans="1:9">
      <c r="A324" s="313" t="s">
        <v>126</v>
      </c>
      <c r="B324" s="313" t="s">
        <v>43</v>
      </c>
      <c r="C324" s="314">
        <v>54</v>
      </c>
      <c r="D324" s="315" t="s">
        <v>676</v>
      </c>
      <c r="E324" s="315" t="s">
        <v>676</v>
      </c>
      <c r="F324" s="316">
        <v>4017</v>
      </c>
      <c r="G324" s="158"/>
      <c r="I324"/>
    </row>
    <row r="325" spans="1:9">
      <c r="A325" s="313" t="s">
        <v>126</v>
      </c>
      <c r="B325" s="313" t="s">
        <v>43</v>
      </c>
      <c r="C325" s="314">
        <v>59</v>
      </c>
      <c r="D325" s="315" t="s">
        <v>677</v>
      </c>
      <c r="E325" s="315" t="s">
        <v>677</v>
      </c>
      <c r="F325" s="316">
        <v>4976</v>
      </c>
      <c r="G325" s="158"/>
      <c r="I325"/>
    </row>
    <row r="326" spans="1:9">
      <c r="A326" s="313" t="s">
        <v>126</v>
      </c>
      <c r="B326" s="313" t="s">
        <v>43</v>
      </c>
      <c r="C326" s="314">
        <v>64</v>
      </c>
      <c r="D326" s="315" t="s">
        <v>678</v>
      </c>
      <c r="E326" s="315" t="s">
        <v>678</v>
      </c>
      <c r="F326" s="316">
        <v>6618</v>
      </c>
      <c r="G326" s="158"/>
      <c r="I326"/>
    </row>
    <row r="327" spans="1:9">
      <c r="A327" s="313" t="s">
        <v>126</v>
      </c>
      <c r="B327" s="313" t="s">
        <v>43</v>
      </c>
      <c r="C327" s="314">
        <v>69</v>
      </c>
      <c r="D327" s="315" t="s">
        <v>679</v>
      </c>
      <c r="E327" s="315" t="s">
        <v>679</v>
      </c>
      <c r="F327" s="316">
        <v>8873</v>
      </c>
      <c r="G327" s="158"/>
      <c r="I327"/>
    </row>
    <row r="328" spans="1:9">
      <c r="A328" s="313" t="s">
        <v>126</v>
      </c>
      <c r="B328" s="313" t="s">
        <v>43</v>
      </c>
      <c r="C328" s="314">
        <v>74</v>
      </c>
      <c r="D328" s="315" t="s">
        <v>680</v>
      </c>
      <c r="E328" s="315" t="s">
        <v>680</v>
      </c>
      <c r="F328" s="316">
        <v>11192</v>
      </c>
      <c r="G328" s="158"/>
      <c r="I328"/>
    </row>
    <row r="329" spans="1:9">
      <c r="A329" s="313" t="s">
        <v>37</v>
      </c>
      <c r="B329" s="313" t="s">
        <v>43</v>
      </c>
      <c r="C329" s="314">
        <v>17</v>
      </c>
      <c r="D329" s="315" t="s">
        <v>681</v>
      </c>
      <c r="E329" s="315" t="s">
        <v>681</v>
      </c>
      <c r="F329" s="316">
        <v>1439</v>
      </c>
      <c r="G329" s="158"/>
      <c r="I329"/>
    </row>
    <row r="330" spans="1:9">
      <c r="A330" s="313" t="s">
        <v>37</v>
      </c>
      <c r="B330" s="313" t="s">
        <v>43</v>
      </c>
      <c r="C330" s="314">
        <v>24</v>
      </c>
      <c r="D330" s="315" t="s">
        <v>682</v>
      </c>
      <c r="E330" s="315" t="s">
        <v>682</v>
      </c>
      <c r="F330" s="316">
        <v>1515</v>
      </c>
      <c r="G330" s="158"/>
      <c r="I330"/>
    </row>
    <row r="331" spans="1:9">
      <c r="A331" s="313" t="s">
        <v>37</v>
      </c>
      <c r="B331" s="313" t="s">
        <v>43</v>
      </c>
      <c r="C331" s="314">
        <v>29</v>
      </c>
      <c r="D331" s="315" t="s">
        <v>683</v>
      </c>
      <c r="E331" s="315" t="s">
        <v>683</v>
      </c>
      <c r="F331" s="316">
        <v>1995</v>
      </c>
      <c r="G331" s="158"/>
      <c r="I331"/>
    </row>
    <row r="332" spans="1:9">
      <c r="A332" s="313" t="s">
        <v>37</v>
      </c>
      <c r="B332" s="313" t="s">
        <v>43</v>
      </c>
      <c r="C332" s="314">
        <v>34</v>
      </c>
      <c r="D332" s="315" t="s">
        <v>684</v>
      </c>
      <c r="E332" s="315" t="s">
        <v>684</v>
      </c>
      <c r="F332" s="316">
        <v>2220</v>
      </c>
      <c r="G332" s="158"/>
      <c r="I332"/>
    </row>
    <row r="333" spans="1:9">
      <c r="A333" s="313" t="s">
        <v>37</v>
      </c>
      <c r="B333" s="313" t="s">
        <v>43</v>
      </c>
      <c r="C333" s="314">
        <v>39</v>
      </c>
      <c r="D333" s="315" t="s">
        <v>685</v>
      </c>
      <c r="E333" s="315" t="s">
        <v>685</v>
      </c>
      <c r="F333" s="316">
        <v>2637</v>
      </c>
      <c r="G333" s="158"/>
      <c r="I333"/>
    </row>
    <row r="334" spans="1:9">
      <c r="A334" s="313" t="s">
        <v>37</v>
      </c>
      <c r="B334" s="313" t="s">
        <v>43</v>
      </c>
      <c r="C334" s="314">
        <v>44</v>
      </c>
      <c r="D334" s="315" t="s">
        <v>686</v>
      </c>
      <c r="E334" s="315" t="s">
        <v>686</v>
      </c>
      <c r="F334" s="316">
        <v>3105</v>
      </c>
      <c r="G334" s="158"/>
      <c r="I334"/>
    </row>
    <row r="335" spans="1:9">
      <c r="A335" s="313" t="s">
        <v>37</v>
      </c>
      <c r="B335" s="313" t="s">
        <v>43</v>
      </c>
      <c r="C335" s="314">
        <v>49</v>
      </c>
      <c r="D335" s="315" t="s">
        <v>687</v>
      </c>
      <c r="E335" s="315" t="s">
        <v>687</v>
      </c>
      <c r="F335" s="316">
        <v>3672</v>
      </c>
      <c r="G335" s="158"/>
      <c r="I335"/>
    </row>
    <row r="336" spans="1:9">
      <c r="A336" s="313" t="s">
        <v>37</v>
      </c>
      <c r="B336" s="313" t="s">
        <v>43</v>
      </c>
      <c r="C336" s="314">
        <v>54</v>
      </c>
      <c r="D336" s="315" t="s">
        <v>688</v>
      </c>
      <c r="E336" s="315" t="s">
        <v>688</v>
      </c>
      <c r="F336" s="316">
        <v>4299</v>
      </c>
      <c r="G336" s="158"/>
      <c r="I336"/>
    </row>
    <row r="337" spans="1:9">
      <c r="A337" s="313" t="s">
        <v>37</v>
      </c>
      <c r="B337" s="313" t="s">
        <v>43</v>
      </c>
      <c r="C337" s="314">
        <v>59</v>
      </c>
      <c r="D337" s="315" t="s">
        <v>689</v>
      </c>
      <c r="E337" s="315" t="s">
        <v>689</v>
      </c>
      <c r="F337" s="316">
        <v>5187</v>
      </c>
      <c r="G337" s="158"/>
      <c r="I337"/>
    </row>
    <row r="338" spans="1:9">
      <c r="A338" s="313" t="s">
        <v>37</v>
      </c>
      <c r="B338" s="313" t="s">
        <v>43</v>
      </c>
      <c r="C338" s="314">
        <v>64</v>
      </c>
      <c r="D338" s="315" t="s">
        <v>690</v>
      </c>
      <c r="E338" s="315" t="s">
        <v>690</v>
      </c>
      <c r="F338" s="316">
        <v>6705</v>
      </c>
      <c r="G338" s="158"/>
      <c r="I338"/>
    </row>
    <row r="339" spans="1:9">
      <c r="A339" s="313" t="s">
        <v>37</v>
      </c>
      <c r="B339" s="313" t="s">
        <v>43</v>
      </c>
      <c r="C339" s="314">
        <v>69</v>
      </c>
      <c r="D339" s="315" t="s">
        <v>691</v>
      </c>
      <c r="E339" s="315" t="s">
        <v>691</v>
      </c>
      <c r="F339" s="316">
        <v>8789</v>
      </c>
      <c r="G339" s="158"/>
      <c r="I339"/>
    </row>
    <row r="340" spans="1:9">
      <c r="A340" s="313" t="s">
        <v>37</v>
      </c>
      <c r="B340" s="313" t="s">
        <v>43</v>
      </c>
      <c r="C340" s="314">
        <v>74</v>
      </c>
      <c r="D340" s="315" t="s">
        <v>692</v>
      </c>
      <c r="E340" s="315" t="s">
        <v>692</v>
      </c>
      <c r="F340" s="316">
        <v>10931</v>
      </c>
      <c r="G340" s="158"/>
      <c r="I340"/>
    </row>
    <row r="341" spans="1:9">
      <c r="A341" s="313" t="s">
        <v>38</v>
      </c>
      <c r="B341" s="313" t="s">
        <v>43</v>
      </c>
      <c r="C341" s="314">
        <v>17</v>
      </c>
      <c r="D341" s="315" t="s">
        <v>693</v>
      </c>
      <c r="E341" s="315" t="s">
        <v>693</v>
      </c>
      <c r="F341" s="316">
        <v>1582</v>
      </c>
      <c r="G341" s="158"/>
      <c r="I341"/>
    </row>
    <row r="342" spans="1:9">
      <c r="A342" s="313" t="s">
        <v>38</v>
      </c>
      <c r="B342" s="313" t="s">
        <v>43</v>
      </c>
      <c r="C342" s="314">
        <v>24</v>
      </c>
      <c r="D342" s="315" t="s">
        <v>694</v>
      </c>
      <c r="E342" s="315" t="s">
        <v>694</v>
      </c>
      <c r="F342" s="316">
        <v>1667</v>
      </c>
      <c r="G342" s="158"/>
      <c r="I342"/>
    </row>
    <row r="343" spans="1:9">
      <c r="A343" s="313" t="s">
        <v>38</v>
      </c>
      <c r="B343" s="313" t="s">
        <v>43</v>
      </c>
      <c r="C343" s="314">
        <v>29</v>
      </c>
      <c r="D343" s="315" t="s">
        <v>695</v>
      </c>
      <c r="E343" s="315" t="s">
        <v>695</v>
      </c>
      <c r="F343" s="316">
        <v>2192</v>
      </c>
      <c r="G343" s="158"/>
      <c r="I343"/>
    </row>
    <row r="344" spans="1:9">
      <c r="A344" s="313" t="s">
        <v>38</v>
      </c>
      <c r="B344" s="313" t="s">
        <v>43</v>
      </c>
      <c r="C344" s="314">
        <v>34</v>
      </c>
      <c r="D344" s="315" t="s">
        <v>696</v>
      </c>
      <c r="E344" s="315" t="s">
        <v>696</v>
      </c>
      <c r="F344" s="316">
        <v>2440</v>
      </c>
      <c r="G344" s="158"/>
      <c r="I344"/>
    </row>
    <row r="345" spans="1:9">
      <c r="A345" s="313" t="s">
        <v>38</v>
      </c>
      <c r="B345" s="313" t="s">
        <v>43</v>
      </c>
      <c r="C345" s="314">
        <v>39</v>
      </c>
      <c r="D345" s="315" t="s">
        <v>697</v>
      </c>
      <c r="E345" s="315" t="s">
        <v>697</v>
      </c>
      <c r="F345" s="316">
        <v>2895</v>
      </c>
      <c r="G345" s="158"/>
      <c r="I345"/>
    </row>
    <row r="346" spans="1:9">
      <c r="A346" s="313" t="s">
        <v>38</v>
      </c>
      <c r="B346" s="313" t="s">
        <v>43</v>
      </c>
      <c r="C346" s="314">
        <v>44</v>
      </c>
      <c r="D346" s="315" t="s">
        <v>698</v>
      </c>
      <c r="E346" s="315" t="s">
        <v>698</v>
      </c>
      <c r="F346" s="316">
        <v>3421</v>
      </c>
      <c r="G346" s="158"/>
      <c r="I346"/>
    </row>
    <row r="347" spans="1:9">
      <c r="A347" s="313" t="s">
        <v>38</v>
      </c>
      <c r="B347" s="313" t="s">
        <v>43</v>
      </c>
      <c r="C347" s="314">
        <v>49</v>
      </c>
      <c r="D347" s="315" t="s">
        <v>699</v>
      </c>
      <c r="E347" s="315" t="s">
        <v>699</v>
      </c>
      <c r="F347" s="316">
        <v>4168</v>
      </c>
      <c r="G347" s="158"/>
      <c r="I347"/>
    </row>
    <row r="348" spans="1:9">
      <c r="A348" s="313" t="s">
        <v>38</v>
      </c>
      <c r="B348" s="313" t="s">
        <v>43</v>
      </c>
      <c r="C348" s="314">
        <v>54</v>
      </c>
      <c r="D348" s="315" t="s">
        <v>700</v>
      </c>
      <c r="E348" s="315" t="s">
        <v>700</v>
      </c>
      <c r="F348" s="316">
        <v>4821</v>
      </c>
      <c r="G348" s="158"/>
      <c r="I348"/>
    </row>
    <row r="349" spans="1:9">
      <c r="A349" s="313" t="s">
        <v>38</v>
      </c>
      <c r="B349" s="313" t="s">
        <v>43</v>
      </c>
      <c r="C349" s="314">
        <v>59</v>
      </c>
      <c r="D349" s="315" t="s">
        <v>701</v>
      </c>
      <c r="E349" s="315" t="s">
        <v>701</v>
      </c>
      <c r="F349" s="316">
        <v>5745</v>
      </c>
      <c r="G349" s="158"/>
      <c r="I349"/>
    </row>
    <row r="350" spans="1:9">
      <c r="A350" s="313" t="s">
        <v>38</v>
      </c>
      <c r="B350" s="313" t="s">
        <v>43</v>
      </c>
      <c r="C350" s="314">
        <v>64</v>
      </c>
      <c r="D350" s="315" t="s">
        <v>702</v>
      </c>
      <c r="E350" s="315" t="s">
        <v>702</v>
      </c>
      <c r="F350" s="316">
        <v>7332</v>
      </c>
      <c r="G350" s="158"/>
      <c r="I350"/>
    </row>
    <row r="351" spans="1:9">
      <c r="A351" s="313" t="s">
        <v>38</v>
      </c>
      <c r="B351" s="313" t="s">
        <v>43</v>
      </c>
      <c r="C351" s="314">
        <v>69</v>
      </c>
      <c r="D351" s="315" t="s">
        <v>703</v>
      </c>
      <c r="E351" s="315" t="s">
        <v>703</v>
      </c>
      <c r="F351" s="316">
        <v>9545</v>
      </c>
      <c r="G351" s="158"/>
      <c r="I351"/>
    </row>
    <row r="352" spans="1:9">
      <c r="A352" s="313" t="s">
        <v>38</v>
      </c>
      <c r="B352" s="313" t="s">
        <v>43</v>
      </c>
      <c r="C352" s="314">
        <v>74</v>
      </c>
      <c r="D352" s="315" t="s">
        <v>704</v>
      </c>
      <c r="E352" s="315" t="s">
        <v>704</v>
      </c>
      <c r="F352" s="316">
        <v>11823</v>
      </c>
      <c r="G352" s="158"/>
      <c r="I352"/>
    </row>
    <row r="353" spans="1:9">
      <c r="A353" s="313" t="s">
        <v>39</v>
      </c>
      <c r="B353" s="313" t="s">
        <v>43</v>
      </c>
      <c r="C353" s="314">
        <v>17</v>
      </c>
      <c r="D353" s="315" t="s">
        <v>705</v>
      </c>
      <c r="E353" s="315" t="s">
        <v>705</v>
      </c>
      <c r="F353" s="316">
        <v>1757</v>
      </c>
      <c r="G353" s="158"/>
      <c r="I353"/>
    </row>
    <row r="354" spans="1:9">
      <c r="A354" s="313" t="s">
        <v>39</v>
      </c>
      <c r="B354" s="313" t="s">
        <v>43</v>
      </c>
      <c r="C354" s="314">
        <v>24</v>
      </c>
      <c r="D354" s="315" t="s">
        <v>706</v>
      </c>
      <c r="E354" s="315" t="s">
        <v>706</v>
      </c>
      <c r="F354" s="316">
        <v>1851</v>
      </c>
      <c r="G354" s="158"/>
      <c r="I354"/>
    </row>
    <row r="355" spans="1:9">
      <c r="A355" s="313" t="s">
        <v>39</v>
      </c>
      <c r="B355" s="313" t="s">
        <v>43</v>
      </c>
      <c r="C355" s="314">
        <v>29</v>
      </c>
      <c r="D355" s="315" t="s">
        <v>707</v>
      </c>
      <c r="E355" s="315" t="s">
        <v>707</v>
      </c>
      <c r="F355" s="316">
        <v>2430</v>
      </c>
      <c r="G355" s="158"/>
      <c r="I355"/>
    </row>
    <row r="356" spans="1:9">
      <c r="A356" s="313" t="s">
        <v>39</v>
      </c>
      <c r="B356" s="313" t="s">
        <v>43</v>
      </c>
      <c r="C356" s="314">
        <v>34</v>
      </c>
      <c r="D356" s="315" t="s">
        <v>708</v>
      </c>
      <c r="E356" s="315" t="s">
        <v>708</v>
      </c>
      <c r="F356" s="316">
        <v>2703</v>
      </c>
      <c r="G356" s="158"/>
      <c r="I356"/>
    </row>
    <row r="357" spans="1:9">
      <c r="A357" s="313" t="s">
        <v>39</v>
      </c>
      <c r="B357" s="313" t="s">
        <v>43</v>
      </c>
      <c r="C357" s="314">
        <v>39</v>
      </c>
      <c r="D357" s="315" t="s">
        <v>709</v>
      </c>
      <c r="E357" s="315" t="s">
        <v>709</v>
      </c>
      <c r="F357" s="316">
        <v>3209</v>
      </c>
      <c r="G357" s="158"/>
      <c r="I357"/>
    </row>
    <row r="358" spans="1:9">
      <c r="A358" s="313" t="s">
        <v>39</v>
      </c>
      <c r="B358" s="313" t="s">
        <v>43</v>
      </c>
      <c r="C358" s="314">
        <v>44</v>
      </c>
      <c r="D358" s="315" t="s">
        <v>710</v>
      </c>
      <c r="E358" s="315" t="s">
        <v>710</v>
      </c>
      <c r="F358" s="316">
        <v>3787</v>
      </c>
      <c r="G358" s="158"/>
      <c r="I358"/>
    </row>
    <row r="359" spans="1:9">
      <c r="A359" s="313" t="s">
        <v>39</v>
      </c>
      <c r="B359" s="313" t="s">
        <v>43</v>
      </c>
      <c r="C359" s="314">
        <v>49</v>
      </c>
      <c r="D359" s="315" t="s">
        <v>711</v>
      </c>
      <c r="E359" s="315" t="s">
        <v>711</v>
      </c>
      <c r="F359" s="316">
        <v>4592</v>
      </c>
      <c r="G359" s="158"/>
      <c r="I359"/>
    </row>
    <row r="360" spans="1:9">
      <c r="A360" s="313" t="s">
        <v>39</v>
      </c>
      <c r="B360" s="313" t="s">
        <v>43</v>
      </c>
      <c r="C360" s="314">
        <v>54</v>
      </c>
      <c r="D360" s="315" t="s">
        <v>712</v>
      </c>
      <c r="E360" s="315" t="s">
        <v>712</v>
      </c>
      <c r="F360" s="316">
        <v>5271</v>
      </c>
      <c r="G360" s="158"/>
      <c r="I360"/>
    </row>
    <row r="361" spans="1:9">
      <c r="A361" s="313" t="s">
        <v>39</v>
      </c>
      <c r="B361" s="313" t="s">
        <v>43</v>
      </c>
      <c r="C361" s="314">
        <v>59</v>
      </c>
      <c r="D361" s="315" t="s">
        <v>713</v>
      </c>
      <c r="E361" s="315" t="s">
        <v>713</v>
      </c>
      <c r="F361" s="316">
        <v>6231</v>
      </c>
      <c r="G361" s="158"/>
      <c r="I361"/>
    </row>
    <row r="362" spans="1:9">
      <c r="A362" s="313" t="s">
        <v>39</v>
      </c>
      <c r="B362" s="313" t="s">
        <v>43</v>
      </c>
      <c r="C362" s="314">
        <v>64</v>
      </c>
      <c r="D362" s="315" t="s">
        <v>714</v>
      </c>
      <c r="E362" s="315" t="s">
        <v>714</v>
      </c>
      <c r="F362" s="316">
        <v>7872</v>
      </c>
      <c r="G362" s="158"/>
      <c r="I362"/>
    </row>
    <row r="363" spans="1:9">
      <c r="A363" s="313" t="s">
        <v>39</v>
      </c>
      <c r="B363" s="313" t="s">
        <v>43</v>
      </c>
      <c r="C363" s="314">
        <v>69</v>
      </c>
      <c r="D363" s="315" t="s">
        <v>715</v>
      </c>
      <c r="E363" s="315" t="s">
        <v>715</v>
      </c>
      <c r="F363" s="316">
        <v>10128</v>
      </c>
      <c r="G363" s="158"/>
      <c r="I363"/>
    </row>
    <row r="364" spans="1:9">
      <c r="A364" s="313" t="s">
        <v>39</v>
      </c>
      <c r="B364" s="313" t="s">
        <v>43</v>
      </c>
      <c r="C364" s="314">
        <v>74</v>
      </c>
      <c r="D364" s="315" t="s">
        <v>716</v>
      </c>
      <c r="E364" s="315" t="s">
        <v>716</v>
      </c>
      <c r="F364" s="316">
        <v>12447</v>
      </c>
      <c r="G364" s="158"/>
      <c r="I364"/>
    </row>
    <row r="365" spans="1:9">
      <c r="A365" s="313" t="s">
        <v>132</v>
      </c>
      <c r="B365" s="313" t="s">
        <v>43</v>
      </c>
      <c r="C365" s="314">
        <v>17</v>
      </c>
      <c r="D365" s="315" t="s">
        <v>717</v>
      </c>
      <c r="E365" s="315" t="s">
        <v>717</v>
      </c>
      <c r="F365" s="316">
        <v>1439</v>
      </c>
      <c r="G365" s="158"/>
      <c r="I365"/>
    </row>
    <row r="366" spans="1:9">
      <c r="A366" s="313" t="s">
        <v>132</v>
      </c>
      <c r="B366" s="313" t="s">
        <v>43</v>
      </c>
      <c r="C366" s="314">
        <v>24</v>
      </c>
      <c r="D366" s="315" t="s">
        <v>718</v>
      </c>
      <c r="E366" s="315" t="s">
        <v>718</v>
      </c>
      <c r="F366" s="316">
        <v>2417</v>
      </c>
      <c r="G366" s="158"/>
      <c r="I366"/>
    </row>
    <row r="367" spans="1:9">
      <c r="A367" s="313" t="s">
        <v>132</v>
      </c>
      <c r="B367" s="313" t="s">
        <v>43</v>
      </c>
      <c r="C367" s="314">
        <v>29</v>
      </c>
      <c r="D367" s="315" t="s">
        <v>719</v>
      </c>
      <c r="E367" s="315" t="s">
        <v>719</v>
      </c>
      <c r="F367" s="316">
        <v>3162</v>
      </c>
      <c r="G367" s="158"/>
      <c r="I367"/>
    </row>
    <row r="368" spans="1:9">
      <c r="A368" s="313" t="s">
        <v>132</v>
      </c>
      <c r="B368" s="313" t="s">
        <v>43</v>
      </c>
      <c r="C368" s="314">
        <v>34</v>
      </c>
      <c r="D368" s="315" t="s">
        <v>720</v>
      </c>
      <c r="E368" s="315" t="s">
        <v>720</v>
      </c>
      <c r="F368" s="316">
        <v>3517</v>
      </c>
      <c r="G368" s="158"/>
      <c r="I368"/>
    </row>
    <row r="369" spans="1:9">
      <c r="A369" s="313" t="s">
        <v>132</v>
      </c>
      <c r="B369" s="313" t="s">
        <v>43</v>
      </c>
      <c r="C369" s="314">
        <v>39</v>
      </c>
      <c r="D369" s="315" t="s">
        <v>721</v>
      </c>
      <c r="E369" s="315" t="s">
        <v>721</v>
      </c>
      <c r="F369" s="316">
        <v>4171</v>
      </c>
      <c r="G369" s="158"/>
      <c r="I369"/>
    </row>
    <row r="370" spans="1:9">
      <c r="A370" s="313" t="s">
        <v>132</v>
      </c>
      <c r="B370" s="313" t="s">
        <v>43</v>
      </c>
      <c r="C370" s="314">
        <v>44</v>
      </c>
      <c r="D370" s="315" t="s">
        <v>722</v>
      </c>
      <c r="E370" s="315" t="s">
        <v>722</v>
      </c>
      <c r="F370" s="316">
        <v>4905</v>
      </c>
      <c r="G370" s="158"/>
      <c r="I370"/>
    </row>
    <row r="371" spans="1:9">
      <c r="A371" s="313" t="s">
        <v>132</v>
      </c>
      <c r="B371" s="313" t="s">
        <v>43</v>
      </c>
      <c r="C371" s="314">
        <v>49</v>
      </c>
      <c r="D371" s="315" t="s">
        <v>723</v>
      </c>
      <c r="E371" s="315" t="s">
        <v>723</v>
      </c>
      <c r="F371" s="316">
        <v>3672</v>
      </c>
      <c r="G371" s="158"/>
      <c r="I371"/>
    </row>
    <row r="372" spans="1:9">
      <c r="A372" s="313" t="s">
        <v>132</v>
      </c>
      <c r="B372" s="313" t="s">
        <v>43</v>
      </c>
      <c r="C372" s="314">
        <v>54</v>
      </c>
      <c r="D372" s="315" t="s">
        <v>724</v>
      </c>
      <c r="E372" s="315" t="s">
        <v>724</v>
      </c>
      <c r="F372" s="316">
        <v>4299</v>
      </c>
      <c r="G372" s="158"/>
      <c r="I372"/>
    </row>
    <row r="373" spans="1:9">
      <c r="A373" s="313" t="s">
        <v>132</v>
      </c>
      <c r="B373" s="313" t="s">
        <v>43</v>
      </c>
      <c r="C373" s="314">
        <v>59</v>
      </c>
      <c r="D373" s="315" t="s">
        <v>725</v>
      </c>
      <c r="E373" s="315" t="s">
        <v>725</v>
      </c>
      <c r="F373" s="316">
        <v>5187</v>
      </c>
      <c r="G373" s="158"/>
      <c r="I373"/>
    </row>
    <row r="374" spans="1:9">
      <c r="A374" s="313" t="s">
        <v>132</v>
      </c>
      <c r="B374" s="313" t="s">
        <v>43</v>
      </c>
      <c r="C374" s="314">
        <v>64</v>
      </c>
      <c r="D374" s="315" t="s">
        <v>726</v>
      </c>
      <c r="E374" s="315" t="s">
        <v>726</v>
      </c>
      <c r="F374" s="316">
        <v>6705</v>
      </c>
      <c r="G374" s="158"/>
      <c r="I374"/>
    </row>
    <row r="375" spans="1:9">
      <c r="A375" s="313" t="s">
        <v>132</v>
      </c>
      <c r="B375" s="313" t="s">
        <v>43</v>
      </c>
      <c r="C375" s="314">
        <v>69</v>
      </c>
      <c r="D375" s="315" t="s">
        <v>727</v>
      </c>
      <c r="E375" s="315" t="s">
        <v>727</v>
      </c>
      <c r="F375" s="316">
        <v>8789</v>
      </c>
      <c r="G375" s="158"/>
      <c r="I375"/>
    </row>
    <row r="376" spans="1:9">
      <c r="A376" s="313" t="s">
        <v>132</v>
      </c>
      <c r="B376" s="313" t="s">
        <v>43</v>
      </c>
      <c r="C376" s="314">
        <v>74</v>
      </c>
      <c r="D376" s="315" t="s">
        <v>728</v>
      </c>
      <c r="E376" s="315" t="s">
        <v>728</v>
      </c>
      <c r="F376" s="316">
        <v>10931</v>
      </c>
      <c r="G376" s="158"/>
      <c r="I376"/>
    </row>
    <row r="377" spans="1:9">
      <c r="A377" s="313" t="s">
        <v>134</v>
      </c>
      <c r="B377" s="313" t="s">
        <v>43</v>
      </c>
      <c r="C377" s="314">
        <v>17</v>
      </c>
      <c r="D377" s="315" t="s">
        <v>729</v>
      </c>
      <c r="E377" s="315" t="s">
        <v>729</v>
      </c>
      <c r="F377" s="316">
        <v>1582</v>
      </c>
      <c r="G377" s="158"/>
      <c r="I377"/>
    </row>
    <row r="378" spans="1:9">
      <c r="A378" s="313" t="s">
        <v>134</v>
      </c>
      <c r="B378" s="313" t="s">
        <v>43</v>
      </c>
      <c r="C378" s="314">
        <v>24</v>
      </c>
      <c r="D378" s="315" t="s">
        <v>730</v>
      </c>
      <c r="E378" s="315" t="s">
        <v>730</v>
      </c>
      <c r="F378" s="316">
        <v>2659</v>
      </c>
      <c r="G378" s="158"/>
      <c r="I378"/>
    </row>
    <row r="379" spans="1:9">
      <c r="A379" s="313" t="s">
        <v>134</v>
      </c>
      <c r="B379" s="313" t="s">
        <v>43</v>
      </c>
      <c r="C379" s="314">
        <v>29</v>
      </c>
      <c r="D379" s="315" t="s">
        <v>731</v>
      </c>
      <c r="E379" s="315" t="s">
        <v>731</v>
      </c>
      <c r="F379" s="316">
        <v>3477</v>
      </c>
      <c r="G379" s="158"/>
      <c r="I379"/>
    </row>
    <row r="380" spans="1:9">
      <c r="A380" s="313" t="s">
        <v>134</v>
      </c>
      <c r="B380" s="313" t="s">
        <v>43</v>
      </c>
      <c r="C380" s="314">
        <v>34</v>
      </c>
      <c r="D380" s="315" t="s">
        <v>732</v>
      </c>
      <c r="E380" s="315" t="s">
        <v>732</v>
      </c>
      <c r="F380" s="316">
        <v>3867</v>
      </c>
      <c r="G380" s="158"/>
      <c r="I380"/>
    </row>
    <row r="381" spans="1:9">
      <c r="A381" s="313" t="s">
        <v>134</v>
      </c>
      <c r="B381" s="313" t="s">
        <v>43</v>
      </c>
      <c r="C381" s="314">
        <v>39</v>
      </c>
      <c r="D381" s="315" t="s">
        <v>733</v>
      </c>
      <c r="E381" s="315" t="s">
        <v>733</v>
      </c>
      <c r="F381" s="316">
        <v>4585</v>
      </c>
      <c r="G381" s="158"/>
      <c r="I381"/>
    </row>
    <row r="382" spans="1:9">
      <c r="A382" s="313" t="s">
        <v>134</v>
      </c>
      <c r="B382" s="313" t="s">
        <v>43</v>
      </c>
      <c r="C382" s="314">
        <v>44</v>
      </c>
      <c r="D382" s="315" t="s">
        <v>734</v>
      </c>
      <c r="E382" s="315" t="s">
        <v>734</v>
      </c>
      <c r="F382" s="316">
        <v>5400</v>
      </c>
      <c r="G382" s="158"/>
      <c r="I382"/>
    </row>
    <row r="383" spans="1:9">
      <c r="A383" s="313" t="s">
        <v>134</v>
      </c>
      <c r="B383" s="313" t="s">
        <v>43</v>
      </c>
      <c r="C383" s="314">
        <v>49</v>
      </c>
      <c r="D383" s="315" t="s">
        <v>735</v>
      </c>
      <c r="E383" s="315" t="s">
        <v>735</v>
      </c>
      <c r="F383" s="316">
        <v>4168</v>
      </c>
      <c r="G383" s="158"/>
      <c r="I383"/>
    </row>
    <row r="384" spans="1:9">
      <c r="A384" s="313" t="s">
        <v>134</v>
      </c>
      <c r="B384" s="313" t="s">
        <v>43</v>
      </c>
      <c r="C384" s="314">
        <v>54</v>
      </c>
      <c r="D384" s="315" t="s">
        <v>736</v>
      </c>
      <c r="E384" s="315" t="s">
        <v>736</v>
      </c>
      <c r="F384" s="316">
        <v>4821</v>
      </c>
      <c r="G384" s="158"/>
      <c r="I384"/>
    </row>
    <row r="385" spans="1:9">
      <c r="A385" s="313" t="s">
        <v>134</v>
      </c>
      <c r="B385" s="313" t="s">
        <v>43</v>
      </c>
      <c r="C385" s="314">
        <v>59</v>
      </c>
      <c r="D385" s="315" t="s">
        <v>737</v>
      </c>
      <c r="E385" s="315" t="s">
        <v>737</v>
      </c>
      <c r="F385" s="316">
        <v>5745</v>
      </c>
      <c r="G385" s="158"/>
      <c r="I385"/>
    </row>
    <row r="386" spans="1:9">
      <c r="A386" s="313" t="s">
        <v>134</v>
      </c>
      <c r="B386" s="313" t="s">
        <v>43</v>
      </c>
      <c r="C386" s="314">
        <v>64</v>
      </c>
      <c r="D386" s="315" t="s">
        <v>738</v>
      </c>
      <c r="E386" s="315" t="s">
        <v>738</v>
      </c>
      <c r="F386" s="316">
        <v>7332</v>
      </c>
      <c r="G386" s="158"/>
      <c r="I386"/>
    </row>
    <row r="387" spans="1:9">
      <c r="A387" s="313" t="s">
        <v>134</v>
      </c>
      <c r="B387" s="313" t="s">
        <v>43</v>
      </c>
      <c r="C387" s="314">
        <v>69</v>
      </c>
      <c r="D387" s="315" t="s">
        <v>739</v>
      </c>
      <c r="E387" s="315" t="s">
        <v>739</v>
      </c>
      <c r="F387" s="316">
        <v>9545</v>
      </c>
      <c r="G387" s="158"/>
      <c r="I387"/>
    </row>
    <row r="388" spans="1:9">
      <c r="A388" s="313" t="s">
        <v>134</v>
      </c>
      <c r="B388" s="313" t="s">
        <v>43</v>
      </c>
      <c r="C388" s="314">
        <v>74</v>
      </c>
      <c r="D388" s="315" t="s">
        <v>740</v>
      </c>
      <c r="E388" s="315" t="s">
        <v>740</v>
      </c>
      <c r="F388" s="316">
        <v>11823</v>
      </c>
      <c r="G388" s="158"/>
      <c r="I388"/>
    </row>
    <row r="389" spans="1:9">
      <c r="A389" s="313" t="s">
        <v>136</v>
      </c>
      <c r="B389" s="313" t="s">
        <v>43</v>
      </c>
      <c r="C389" s="314">
        <v>17</v>
      </c>
      <c r="D389" s="315" t="s">
        <v>741</v>
      </c>
      <c r="E389" s="315" t="s">
        <v>741</v>
      </c>
      <c r="F389" s="316">
        <v>1757</v>
      </c>
      <c r="G389" s="158"/>
      <c r="I389"/>
    </row>
    <row r="390" spans="1:9">
      <c r="A390" s="313" t="s">
        <v>136</v>
      </c>
      <c r="B390" s="313" t="s">
        <v>43</v>
      </c>
      <c r="C390" s="314">
        <v>24</v>
      </c>
      <c r="D390" s="315" t="s">
        <v>742</v>
      </c>
      <c r="E390" s="315" t="s">
        <v>742</v>
      </c>
      <c r="F390" s="316">
        <v>2944</v>
      </c>
      <c r="G390" s="158"/>
      <c r="I390"/>
    </row>
    <row r="391" spans="1:9">
      <c r="A391" s="313" t="s">
        <v>136</v>
      </c>
      <c r="B391" s="313" t="s">
        <v>43</v>
      </c>
      <c r="C391" s="314">
        <v>29</v>
      </c>
      <c r="D391" s="315" t="s">
        <v>743</v>
      </c>
      <c r="E391" s="315" t="s">
        <v>743</v>
      </c>
      <c r="F391" s="316">
        <v>3843</v>
      </c>
      <c r="G391" s="158"/>
      <c r="I391"/>
    </row>
    <row r="392" spans="1:9">
      <c r="A392" s="313" t="s">
        <v>136</v>
      </c>
      <c r="B392" s="313" t="s">
        <v>43</v>
      </c>
      <c r="C392" s="314">
        <v>34</v>
      </c>
      <c r="D392" s="315" t="s">
        <v>744</v>
      </c>
      <c r="E392" s="315" t="s">
        <v>744</v>
      </c>
      <c r="F392" s="316">
        <v>4272</v>
      </c>
      <c r="G392" s="158"/>
      <c r="I392"/>
    </row>
    <row r="393" spans="1:9">
      <c r="A393" s="313" t="s">
        <v>136</v>
      </c>
      <c r="B393" s="313" t="s">
        <v>43</v>
      </c>
      <c r="C393" s="314">
        <v>39</v>
      </c>
      <c r="D393" s="315" t="s">
        <v>745</v>
      </c>
      <c r="E393" s="315" t="s">
        <v>745</v>
      </c>
      <c r="F393" s="316">
        <v>5066</v>
      </c>
      <c r="G393" s="158"/>
      <c r="I393"/>
    </row>
    <row r="394" spans="1:9">
      <c r="A394" s="313" t="s">
        <v>136</v>
      </c>
      <c r="B394" s="313" t="s">
        <v>43</v>
      </c>
      <c r="C394" s="314">
        <v>44</v>
      </c>
      <c r="D394" s="315" t="s">
        <v>746</v>
      </c>
      <c r="E394" s="315" t="s">
        <v>746</v>
      </c>
      <c r="F394" s="316">
        <v>5964</v>
      </c>
      <c r="G394" s="158"/>
      <c r="I394"/>
    </row>
    <row r="395" spans="1:9">
      <c r="A395" s="313" t="s">
        <v>136</v>
      </c>
      <c r="B395" s="313" t="s">
        <v>43</v>
      </c>
      <c r="C395" s="314">
        <v>49</v>
      </c>
      <c r="D395" s="315" t="s">
        <v>747</v>
      </c>
      <c r="E395" s="315" t="s">
        <v>747</v>
      </c>
      <c r="F395" s="316">
        <v>4592</v>
      </c>
      <c r="G395" s="158"/>
      <c r="I395"/>
    </row>
    <row r="396" spans="1:9">
      <c r="A396" s="313" t="s">
        <v>136</v>
      </c>
      <c r="B396" s="313" t="s">
        <v>43</v>
      </c>
      <c r="C396" s="314">
        <v>54</v>
      </c>
      <c r="D396" s="315" t="s">
        <v>748</v>
      </c>
      <c r="E396" s="315" t="s">
        <v>748</v>
      </c>
      <c r="F396" s="316">
        <v>5271</v>
      </c>
      <c r="G396" s="158"/>
      <c r="I396"/>
    </row>
    <row r="397" spans="1:9">
      <c r="A397" s="313" t="s">
        <v>136</v>
      </c>
      <c r="B397" s="313" t="s">
        <v>43</v>
      </c>
      <c r="C397" s="314">
        <v>59</v>
      </c>
      <c r="D397" s="315" t="s">
        <v>749</v>
      </c>
      <c r="E397" s="315" t="s">
        <v>749</v>
      </c>
      <c r="F397" s="316">
        <v>6231</v>
      </c>
      <c r="G397" s="158"/>
      <c r="I397"/>
    </row>
    <row r="398" spans="1:9">
      <c r="A398" s="313" t="s">
        <v>136</v>
      </c>
      <c r="B398" s="313" t="s">
        <v>43</v>
      </c>
      <c r="C398" s="314">
        <v>64</v>
      </c>
      <c r="D398" s="315" t="s">
        <v>750</v>
      </c>
      <c r="E398" s="315" t="s">
        <v>750</v>
      </c>
      <c r="F398" s="316">
        <v>7872</v>
      </c>
      <c r="G398" s="158"/>
      <c r="I398"/>
    </row>
    <row r="399" spans="1:9">
      <c r="A399" s="313" t="s">
        <v>136</v>
      </c>
      <c r="B399" s="313" t="s">
        <v>43</v>
      </c>
      <c r="C399" s="314">
        <v>69</v>
      </c>
      <c r="D399" s="315" t="s">
        <v>751</v>
      </c>
      <c r="E399" s="315" t="s">
        <v>751</v>
      </c>
      <c r="F399" s="316">
        <v>10128</v>
      </c>
      <c r="G399" s="158"/>
      <c r="I399"/>
    </row>
    <row r="400" spans="1:9">
      <c r="A400" s="313" t="s">
        <v>136</v>
      </c>
      <c r="B400" s="313" t="s">
        <v>43</v>
      </c>
      <c r="C400" s="314">
        <v>74</v>
      </c>
      <c r="D400" s="315" t="s">
        <v>752</v>
      </c>
      <c r="E400" s="315" t="s">
        <v>752</v>
      </c>
      <c r="F400" s="316">
        <v>12447</v>
      </c>
      <c r="G400" s="158"/>
      <c r="I400"/>
    </row>
    <row r="401" spans="1:9">
      <c r="A401" s="313" t="s">
        <v>163</v>
      </c>
      <c r="B401" s="313" t="s">
        <v>43</v>
      </c>
      <c r="C401" s="314">
        <v>17</v>
      </c>
      <c r="D401" s="315" t="s">
        <v>753</v>
      </c>
      <c r="E401" s="315" t="s">
        <v>753</v>
      </c>
      <c r="F401" s="316">
        <v>1073</v>
      </c>
      <c r="G401" s="158"/>
      <c r="I401"/>
    </row>
    <row r="402" spans="1:9">
      <c r="A402" s="313" t="s">
        <v>163</v>
      </c>
      <c r="B402" s="313" t="s">
        <v>43</v>
      </c>
      <c r="C402" s="314">
        <v>24</v>
      </c>
      <c r="D402" s="315" t="s">
        <v>754</v>
      </c>
      <c r="E402" s="315" t="s">
        <v>754</v>
      </c>
      <c r="F402" s="316">
        <v>2033</v>
      </c>
      <c r="G402" s="158"/>
      <c r="I402"/>
    </row>
    <row r="403" spans="1:9">
      <c r="A403" s="313" t="s">
        <v>163</v>
      </c>
      <c r="B403" s="313" t="s">
        <v>43</v>
      </c>
      <c r="C403" s="314">
        <v>29</v>
      </c>
      <c r="D403" s="315" t="s">
        <v>755</v>
      </c>
      <c r="E403" s="315" t="s">
        <v>755</v>
      </c>
      <c r="F403" s="316">
        <v>2665</v>
      </c>
      <c r="G403" s="158"/>
      <c r="I403"/>
    </row>
    <row r="404" spans="1:9">
      <c r="A404" s="313" t="s">
        <v>163</v>
      </c>
      <c r="B404" s="313" t="s">
        <v>43</v>
      </c>
      <c r="C404" s="314">
        <v>34</v>
      </c>
      <c r="D404" s="315" t="s">
        <v>756</v>
      </c>
      <c r="E404" s="315" t="s">
        <v>756</v>
      </c>
      <c r="F404" s="316">
        <v>2965</v>
      </c>
      <c r="G404" s="158"/>
      <c r="I404"/>
    </row>
    <row r="405" spans="1:9">
      <c r="A405" s="313" t="s">
        <v>163</v>
      </c>
      <c r="B405" s="313" t="s">
        <v>43</v>
      </c>
      <c r="C405" s="314">
        <v>39</v>
      </c>
      <c r="D405" s="315" t="s">
        <v>757</v>
      </c>
      <c r="E405" s="315" t="s">
        <v>757</v>
      </c>
      <c r="F405" s="316">
        <v>3518</v>
      </c>
      <c r="G405" s="158"/>
      <c r="I405"/>
    </row>
    <row r="406" spans="1:9">
      <c r="A406" s="313" t="s">
        <v>163</v>
      </c>
      <c r="B406" s="313" t="s">
        <v>43</v>
      </c>
      <c r="C406" s="314">
        <v>44</v>
      </c>
      <c r="D406" s="315" t="s">
        <v>758</v>
      </c>
      <c r="E406" s="315" t="s">
        <v>758</v>
      </c>
      <c r="F406" s="316">
        <v>4150</v>
      </c>
      <c r="G406" s="158"/>
      <c r="I406"/>
    </row>
    <row r="407" spans="1:9">
      <c r="A407" s="313" t="s">
        <v>163</v>
      </c>
      <c r="B407" s="313" t="s">
        <v>43</v>
      </c>
      <c r="C407" s="314">
        <v>49</v>
      </c>
      <c r="D407" s="315" t="s">
        <v>759</v>
      </c>
      <c r="E407" s="315" t="s">
        <v>759</v>
      </c>
      <c r="F407" s="316">
        <v>2888</v>
      </c>
      <c r="G407" s="158"/>
      <c r="I407"/>
    </row>
    <row r="408" spans="1:9">
      <c r="A408" s="313" t="s">
        <v>163</v>
      </c>
      <c r="B408" s="313" t="s">
        <v>43</v>
      </c>
      <c r="C408" s="314">
        <v>54</v>
      </c>
      <c r="D408" s="315" t="s">
        <v>760</v>
      </c>
      <c r="E408" s="315" t="s">
        <v>760</v>
      </c>
      <c r="F408" s="316">
        <v>3516</v>
      </c>
      <c r="G408" s="158"/>
      <c r="I408"/>
    </row>
    <row r="409" spans="1:9">
      <c r="A409" s="313" t="s">
        <v>163</v>
      </c>
      <c r="B409" s="313" t="s">
        <v>43</v>
      </c>
      <c r="C409" s="314">
        <v>59</v>
      </c>
      <c r="D409" s="315" t="s">
        <v>761</v>
      </c>
      <c r="E409" s="315" t="s">
        <v>761</v>
      </c>
      <c r="F409" s="316">
        <v>4404</v>
      </c>
      <c r="G409" s="158"/>
      <c r="I409"/>
    </row>
    <row r="410" spans="1:9">
      <c r="A410" s="313" t="s">
        <v>163</v>
      </c>
      <c r="B410" s="313" t="s">
        <v>43</v>
      </c>
      <c r="C410" s="314">
        <v>64</v>
      </c>
      <c r="D410" s="315" t="s">
        <v>762</v>
      </c>
      <c r="E410" s="315" t="s">
        <v>762</v>
      </c>
      <c r="F410" s="316">
        <v>5920</v>
      </c>
      <c r="G410" s="158"/>
      <c r="I410"/>
    </row>
    <row r="411" spans="1:9">
      <c r="A411" s="313" t="s">
        <v>163</v>
      </c>
      <c r="B411" s="313" t="s">
        <v>43</v>
      </c>
      <c r="C411" s="314">
        <v>69</v>
      </c>
      <c r="D411" s="315" t="s">
        <v>763</v>
      </c>
      <c r="E411" s="315" t="s">
        <v>763</v>
      </c>
      <c r="F411" s="316">
        <v>8006</v>
      </c>
      <c r="G411" s="158"/>
      <c r="I411"/>
    </row>
    <row r="412" spans="1:9">
      <c r="A412" s="313" t="s">
        <v>163</v>
      </c>
      <c r="B412" s="313" t="s">
        <v>43</v>
      </c>
      <c r="C412" s="314">
        <v>74</v>
      </c>
      <c r="D412" s="315" t="s">
        <v>764</v>
      </c>
      <c r="E412" s="315" t="s">
        <v>764</v>
      </c>
      <c r="F412" s="316">
        <v>10148</v>
      </c>
      <c r="G412" s="158"/>
      <c r="I412"/>
    </row>
    <row r="413" spans="1:9">
      <c r="A413" s="313" t="s">
        <v>164</v>
      </c>
      <c r="B413" s="313" t="s">
        <v>43</v>
      </c>
      <c r="C413" s="314">
        <v>17</v>
      </c>
      <c r="D413" s="315" t="s">
        <v>765</v>
      </c>
      <c r="E413" s="315" t="s">
        <v>765</v>
      </c>
      <c r="F413" s="316">
        <v>1152</v>
      </c>
      <c r="G413" s="158"/>
      <c r="I413"/>
    </row>
    <row r="414" spans="1:9">
      <c r="A414" s="313" t="s">
        <v>164</v>
      </c>
      <c r="B414" s="313" t="s">
        <v>43</v>
      </c>
      <c r="C414" s="314">
        <v>24</v>
      </c>
      <c r="D414" s="315" t="s">
        <v>766</v>
      </c>
      <c r="E414" s="315" t="s">
        <v>766</v>
      </c>
      <c r="F414" s="316">
        <v>2207</v>
      </c>
      <c r="G414" s="158"/>
      <c r="I414"/>
    </row>
    <row r="415" spans="1:9">
      <c r="A415" s="313" t="s">
        <v>164</v>
      </c>
      <c r="B415" s="313" t="s">
        <v>43</v>
      </c>
      <c r="C415" s="314">
        <v>29</v>
      </c>
      <c r="D415" s="315" t="s">
        <v>767</v>
      </c>
      <c r="E415" s="315" t="s">
        <v>767</v>
      </c>
      <c r="F415" s="316">
        <v>2890</v>
      </c>
      <c r="G415" s="158"/>
      <c r="I415"/>
    </row>
    <row r="416" spans="1:9">
      <c r="A416" s="313" t="s">
        <v>164</v>
      </c>
      <c r="B416" s="313" t="s">
        <v>43</v>
      </c>
      <c r="C416" s="314">
        <v>34</v>
      </c>
      <c r="D416" s="315" t="s">
        <v>768</v>
      </c>
      <c r="E416" s="315" t="s">
        <v>768</v>
      </c>
      <c r="F416" s="316">
        <v>3213</v>
      </c>
      <c r="G416" s="158"/>
      <c r="I416"/>
    </row>
    <row r="417" spans="1:9">
      <c r="A417" s="313" t="s">
        <v>164</v>
      </c>
      <c r="B417" s="313" t="s">
        <v>43</v>
      </c>
      <c r="C417" s="314">
        <v>39</v>
      </c>
      <c r="D417" s="315" t="s">
        <v>769</v>
      </c>
      <c r="E417" s="315" t="s">
        <v>769</v>
      </c>
      <c r="F417" s="316">
        <v>3813</v>
      </c>
      <c r="G417" s="158"/>
      <c r="I417"/>
    </row>
    <row r="418" spans="1:9">
      <c r="A418" s="313" t="s">
        <v>164</v>
      </c>
      <c r="B418" s="313" t="s">
        <v>43</v>
      </c>
      <c r="C418" s="314">
        <v>44</v>
      </c>
      <c r="D418" s="315" t="s">
        <v>770</v>
      </c>
      <c r="E418" s="315" t="s">
        <v>770</v>
      </c>
      <c r="F418" s="316">
        <v>4496</v>
      </c>
      <c r="G418" s="158"/>
      <c r="I418"/>
    </row>
    <row r="419" spans="1:9">
      <c r="A419" s="313" t="s">
        <v>164</v>
      </c>
      <c r="B419" s="313" t="s">
        <v>43</v>
      </c>
      <c r="C419" s="314">
        <v>49</v>
      </c>
      <c r="D419" s="315" t="s">
        <v>771</v>
      </c>
      <c r="E419" s="315" t="s">
        <v>771</v>
      </c>
      <c r="F419" s="316">
        <v>3080</v>
      </c>
      <c r="G419" s="158"/>
      <c r="I419"/>
    </row>
    <row r="420" spans="1:9">
      <c r="A420" s="313" t="s">
        <v>164</v>
      </c>
      <c r="B420" s="313" t="s">
        <v>43</v>
      </c>
      <c r="C420" s="314">
        <v>54</v>
      </c>
      <c r="D420" s="315" t="s">
        <v>772</v>
      </c>
      <c r="E420" s="315" t="s">
        <v>772</v>
      </c>
      <c r="F420" s="316">
        <v>3733</v>
      </c>
      <c r="G420" s="158"/>
      <c r="I420"/>
    </row>
    <row r="421" spans="1:9">
      <c r="A421" s="313" t="s">
        <v>164</v>
      </c>
      <c r="B421" s="313" t="s">
        <v>43</v>
      </c>
      <c r="C421" s="314">
        <v>59</v>
      </c>
      <c r="D421" s="315" t="s">
        <v>773</v>
      </c>
      <c r="E421" s="315" t="s">
        <v>773</v>
      </c>
      <c r="F421" s="316">
        <v>4657</v>
      </c>
      <c r="G421" s="158"/>
      <c r="I421"/>
    </row>
    <row r="422" spans="1:9">
      <c r="A422" s="313" t="s">
        <v>164</v>
      </c>
      <c r="B422" s="313" t="s">
        <v>43</v>
      </c>
      <c r="C422" s="314">
        <v>64</v>
      </c>
      <c r="D422" s="315" t="s">
        <v>774</v>
      </c>
      <c r="E422" s="315" t="s">
        <v>774</v>
      </c>
      <c r="F422" s="316">
        <v>6246</v>
      </c>
      <c r="G422" s="158"/>
      <c r="I422"/>
    </row>
    <row r="423" spans="1:9">
      <c r="A423" s="313" t="s">
        <v>164</v>
      </c>
      <c r="B423" s="313" t="s">
        <v>43</v>
      </c>
      <c r="C423" s="314">
        <v>69</v>
      </c>
      <c r="D423" s="315" t="s">
        <v>775</v>
      </c>
      <c r="E423" s="315" t="s">
        <v>775</v>
      </c>
      <c r="F423" s="316">
        <v>8459</v>
      </c>
      <c r="G423" s="158"/>
      <c r="I423"/>
    </row>
    <row r="424" spans="1:9">
      <c r="A424" s="313" t="s">
        <v>164</v>
      </c>
      <c r="B424" s="313" t="s">
        <v>43</v>
      </c>
      <c r="C424" s="314">
        <v>74</v>
      </c>
      <c r="D424" s="315" t="s">
        <v>776</v>
      </c>
      <c r="E424" s="315" t="s">
        <v>776</v>
      </c>
      <c r="F424" s="316">
        <v>10736</v>
      </c>
      <c r="G424" s="158"/>
      <c r="I424"/>
    </row>
    <row r="425" spans="1:9">
      <c r="A425" s="313" t="s">
        <v>170</v>
      </c>
      <c r="B425" s="313" t="s">
        <v>43</v>
      </c>
      <c r="C425" s="314">
        <v>17</v>
      </c>
      <c r="D425" s="315" t="s">
        <v>777</v>
      </c>
      <c r="E425" s="315" t="s">
        <v>777</v>
      </c>
      <c r="F425" s="316">
        <v>1259</v>
      </c>
      <c r="G425" s="158"/>
      <c r="I425"/>
    </row>
    <row r="426" spans="1:9">
      <c r="A426" s="313" t="s">
        <v>170</v>
      </c>
      <c r="B426" s="313" t="s">
        <v>43</v>
      </c>
      <c r="C426" s="314">
        <v>24</v>
      </c>
      <c r="D426" s="315" t="s">
        <v>778</v>
      </c>
      <c r="E426" s="315" t="s">
        <v>778</v>
      </c>
      <c r="F426" s="316">
        <v>2420</v>
      </c>
      <c r="G426" s="158"/>
      <c r="I426"/>
    </row>
    <row r="427" spans="1:9">
      <c r="A427" s="313" t="s">
        <v>170</v>
      </c>
      <c r="B427" s="313" t="s">
        <v>43</v>
      </c>
      <c r="C427" s="314">
        <v>29</v>
      </c>
      <c r="D427" s="315" t="s">
        <v>779</v>
      </c>
      <c r="E427" s="315" t="s">
        <v>779</v>
      </c>
      <c r="F427" s="316">
        <v>3166</v>
      </c>
      <c r="G427" s="158"/>
      <c r="I427"/>
    </row>
    <row r="428" spans="1:9">
      <c r="A428" s="313" t="s">
        <v>170</v>
      </c>
      <c r="B428" s="313" t="s">
        <v>43</v>
      </c>
      <c r="C428" s="314">
        <v>34</v>
      </c>
      <c r="D428" s="315" t="s">
        <v>780</v>
      </c>
      <c r="E428" s="315" t="s">
        <v>780</v>
      </c>
      <c r="F428" s="316">
        <v>3522</v>
      </c>
      <c r="G428" s="158"/>
      <c r="I428"/>
    </row>
    <row r="429" spans="1:9">
      <c r="A429" s="313" t="s">
        <v>170</v>
      </c>
      <c r="B429" s="313" t="s">
        <v>43</v>
      </c>
      <c r="C429" s="314">
        <v>39</v>
      </c>
      <c r="D429" s="315" t="s">
        <v>781</v>
      </c>
      <c r="E429" s="315" t="s">
        <v>781</v>
      </c>
      <c r="F429" s="316">
        <v>4176</v>
      </c>
      <c r="G429" s="158"/>
      <c r="I429"/>
    </row>
    <row r="430" spans="1:9">
      <c r="A430" s="313" t="s">
        <v>170</v>
      </c>
      <c r="B430" s="313" t="s">
        <v>43</v>
      </c>
      <c r="C430" s="314">
        <v>44</v>
      </c>
      <c r="D430" s="315" t="s">
        <v>782</v>
      </c>
      <c r="E430" s="315" t="s">
        <v>782</v>
      </c>
      <c r="F430" s="316">
        <v>4922</v>
      </c>
      <c r="G430" s="158"/>
      <c r="I430"/>
    </row>
    <row r="431" spans="1:9">
      <c r="A431" s="313" t="s">
        <v>170</v>
      </c>
      <c r="B431" s="313" t="s">
        <v>43</v>
      </c>
      <c r="C431" s="314">
        <v>49</v>
      </c>
      <c r="D431" s="315" t="s">
        <v>783</v>
      </c>
      <c r="E431" s="315" t="s">
        <v>783</v>
      </c>
      <c r="F431" s="316">
        <v>3338</v>
      </c>
      <c r="G431" s="158"/>
      <c r="I431"/>
    </row>
    <row r="432" spans="1:9">
      <c r="A432" s="313" t="s">
        <v>170</v>
      </c>
      <c r="B432" s="313" t="s">
        <v>43</v>
      </c>
      <c r="C432" s="314">
        <v>54</v>
      </c>
      <c r="D432" s="315" t="s">
        <v>784</v>
      </c>
      <c r="E432" s="315" t="s">
        <v>784</v>
      </c>
      <c r="F432" s="316">
        <v>4017</v>
      </c>
      <c r="G432" s="158"/>
      <c r="I432"/>
    </row>
    <row r="433" spans="1:9">
      <c r="A433" s="313" t="s">
        <v>170</v>
      </c>
      <c r="B433" s="313" t="s">
        <v>43</v>
      </c>
      <c r="C433" s="314">
        <v>59</v>
      </c>
      <c r="D433" s="315" t="s">
        <v>785</v>
      </c>
      <c r="E433" s="315" t="s">
        <v>785</v>
      </c>
      <c r="F433" s="316">
        <v>4976</v>
      </c>
      <c r="G433" s="158"/>
      <c r="I433"/>
    </row>
    <row r="434" spans="1:9">
      <c r="A434" s="313" t="s">
        <v>170</v>
      </c>
      <c r="B434" s="313" t="s">
        <v>43</v>
      </c>
      <c r="C434" s="314">
        <v>64</v>
      </c>
      <c r="D434" s="315" t="s">
        <v>786</v>
      </c>
      <c r="E434" s="315" t="s">
        <v>786</v>
      </c>
      <c r="F434" s="316">
        <v>6618</v>
      </c>
      <c r="G434" s="158"/>
      <c r="I434"/>
    </row>
    <row r="435" spans="1:9">
      <c r="A435" s="313" t="s">
        <v>170</v>
      </c>
      <c r="B435" s="313" t="s">
        <v>43</v>
      </c>
      <c r="C435" s="314">
        <v>69</v>
      </c>
      <c r="D435" s="315" t="s">
        <v>787</v>
      </c>
      <c r="E435" s="315" t="s">
        <v>787</v>
      </c>
      <c r="F435" s="316">
        <v>8873</v>
      </c>
      <c r="G435" s="158"/>
      <c r="I435"/>
    </row>
    <row r="436" spans="1:9">
      <c r="A436" s="313" t="s">
        <v>170</v>
      </c>
      <c r="B436" s="313" t="s">
        <v>43</v>
      </c>
      <c r="C436" s="314">
        <v>74</v>
      </c>
      <c r="D436" s="315" t="s">
        <v>788</v>
      </c>
      <c r="E436" s="315" t="s">
        <v>788</v>
      </c>
      <c r="F436" s="316">
        <v>11192</v>
      </c>
      <c r="G436" s="158"/>
      <c r="I436"/>
    </row>
    <row r="437" spans="1:9">
      <c r="A437" s="313"/>
      <c r="B437" s="313"/>
      <c r="C437" s="314"/>
      <c r="D437" s="315"/>
      <c r="E437" s="315"/>
      <c r="F437" s="316"/>
    </row>
    <row r="438" spans="1:9">
      <c r="A438" s="313"/>
      <c r="B438" s="313"/>
      <c r="C438" s="314"/>
      <c r="D438" s="315"/>
      <c r="E438" s="315"/>
      <c r="F438" s="316"/>
    </row>
    <row r="439" spans="1:9">
      <c r="A439" s="313"/>
      <c r="B439" s="313"/>
      <c r="C439" s="314"/>
      <c r="D439" s="315"/>
      <c r="E439" s="315"/>
      <c r="F439" s="316"/>
    </row>
    <row r="440" spans="1:9">
      <c r="A440" s="313"/>
      <c r="B440" s="313"/>
      <c r="C440" s="314"/>
      <c r="D440" s="315"/>
      <c r="E440" s="315"/>
      <c r="F440" s="316"/>
    </row>
    <row r="441" spans="1:9">
      <c r="A441" s="313"/>
      <c r="B441" s="313"/>
      <c r="C441" s="314"/>
      <c r="D441" s="315"/>
      <c r="E441" s="315"/>
      <c r="F441" s="316"/>
    </row>
    <row r="442" spans="1:9">
      <c r="A442" s="313"/>
      <c r="B442" s="313"/>
      <c r="C442" s="314"/>
      <c r="D442" s="315"/>
      <c r="E442" s="315"/>
      <c r="F442" s="316"/>
    </row>
    <row r="443" spans="1:9">
      <c r="A443" s="313"/>
      <c r="B443" s="313"/>
      <c r="C443" s="314"/>
      <c r="D443" s="315"/>
      <c r="E443" s="315"/>
      <c r="F443" s="316"/>
    </row>
    <row r="444" spans="1:9">
      <c r="A444" s="313"/>
      <c r="B444" s="313"/>
      <c r="C444" s="314"/>
      <c r="D444" s="315"/>
      <c r="E444" s="315"/>
      <c r="F444" s="316"/>
    </row>
    <row r="445" spans="1:9">
      <c r="A445" s="313"/>
      <c r="B445" s="313"/>
      <c r="C445" s="314"/>
      <c r="D445" s="315"/>
      <c r="E445" s="315"/>
      <c r="F445" s="316"/>
    </row>
    <row r="446" spans="1:9">
      <c r="A446" s="313"/>
      <c r="B446" s="313"/>
      <c r="C446" s="314"/>
      <c r="D446" s="315"/>
      <c r="E446" s="315"/>
      <c r="F446" s="316"/>
    </row>
    <row r="447" spans="1:9">
      <c r="A447" s="313"/>
      <c r="B447" s="313"/>
      <c r="C447" s="314"/>
      <c r="D447" s="315"/>
      <c r="E447" s="315"/>
      <c r="F447" s="316"/>
    </row>
    <row r="448" spans="1:9">
      <c r="A448" s="313"/>
      <c r="B448" s="313"/>
      <c r="C448" s="314"/>
      <c r="D448" s="315"/>
      <c r="E448" s="315"/>
      <c r="F448" s="316"/>
    </row>
    <row r="449" spans="1:6">
      <c r="A449" s="313"/>
      <c r="B449" s="313"/>
      <c r="C449" s="314"/>
      <c r="D449" s="315"/>
      <c r="E449" s="315"/>
      <c r="F449" s="316"/>
    </row>
    <row r="450" spans="1:6">
      <c r="A450" s="313"/>
      <c r="B450" s="313"/>
      <c r="C450" s="314"/>
      <c r="D450" s="315"/>
      <c r="E450" s="315"/>
      <c r="F450" s="316"/>
    </row>
    <row r="451" spans="1:6">
      <c r="A451" s="313"/>
      <c r="B451" s="313"/>
      <c r="C451" s="314"/>
      <c r="D451" s="315"/>
      <c r="E451" s="315"/>
      <c r="F451" s="316"/>
    </row>
    <row r="452" spans="1:6">
      <c r="A452" s="313"/>
      <c r="B452" s="313"/>
      <c r="C452" s="314"/>
      <c r="D452" s="315"/>
      <c r="E452" s="315"/>
      <c r="F452" s="316"/>
    </row>
    <row r="453" spans="1:6">
      <c r="A453" s="313"/>
      <c r="B453" s="313"/>
      <c r="C453" s="314"/>
      <c r="D453" s="315"/>
      <c r="E453" s="315"/>
      <c r="F453" s="316"/>
    </row>
    <row r="454" spans="1:6">
      <c r="A454" s="313"/>
      <c r="B454" s="313"/>
      <c r="C454" s="314"/>
      <c r="D454" s="315"/>
      <c r="E454" s="315"/>
      <c r="F454" s="316"/>
    </row>
    <row r="455" spans="1:6">
      <c r="A455" s="313"/>
      <c r="B455" s="313"/>
      <c r="C455" s="314"/>
      <c r="D455" s="315"/>
      <c r="E455" s="315"/>
      <c r="F455" s="316"/>
    </row>
    <row r="456" spans="1:6">
      <c r="A456" s="313"/>
      <c r="B456" s="313"/>
      <c r="C456" s="314"/>
      <c r="D456" s="315"/>
      <c r="E456" s="315"/>
      <c r="F456" s="316"/>
    </row>
    <row r="457" spans="1:6">
      <c r="A457" s="313"/>
      <c r="B457" s="313"/>
      <c r="C457" s="314"/>
      <c r="D457" s="315"/>
      <c r="E457" s="315"/>
      <c r="F457" s="316"/>
    </row>
    <row r="458" spans="1:6">
      <c r="A458" s="313"/>
      <c r="B458" s="313"/>
      <c r="C458" s="314"/>
      <c r="D458" s="315"/>
      <c r="E458" s="315"/>
      <c r="F458" s="316"/>
    </row>
    <row r="459" spans="1:6">
      <c r="A459" s="313"/>
      <c r="B459" s="313"/>
      <c r="C459" s="314"/>
      <c r="D459" s="315"/>
      <c r="E459" s="315"/>
      <c r="F459" s="316"/>
    </row>
    <row r="460" spans="1:6">
      <c r="A460" s="313"/>
      <c r="B460" s="313"/>
      <c r="C460" s="314"/>
      <c r="D460" s="315"/>
      <c r="E460" s="315"/>
      <c r="F460" s="316"/>
    </row>
    <row r="461" spans="1:6">
      <c r="A461" s="313"/>
      <c r="B461" s="313"/>
      <c r="C461" s="314"/>
      <c r="D461" s="315"/>
      <c r="E461" s="315"/>
      <c r="F461" s="316"/>
    </row>
    <row r="462" spans="1:6">
      <c r="A462" s="313"/>
      <c r="B462" s="313"/>
      <c r="C462" s="314"/>
      <c r="D462" s="315"/>
      <c r="E462" s="315"/>
      <c r="F462" s="316"/>
    </row>
    <row r="463" spans="1:6">
      <c r="A463" s="313"/>
      <c r="B463" s="313"/>
      <c r="C463" s="314"/>
      <c r="D463" s="315"/>
      <c r="E463" s="315"/>
      <c r="F463" s="316"/>
    </row>
    <row r="464" spans="1:6">
      <c r="A464" s="313"/>
      <c r="B464" s="313"/>
      <c r="C464" s="314"/>
      <c r="D464" s="315"/>
      <c r="E464" s="315"/>
      <c r="F464" s="316"/>
    </row>
    <row r="465" spans="1:6">
      <c r="A465" s="313"/>
      <c r="B465" s="313"/>
      <c r="C465" s="314"/>
      <c r="D465" s="315"/>
      <c r="E465" s="315"/>
      <c r="F465" s="316"/>
    </row>
    <row r="466" spans="1:6">
      <c r="A466" s="313"/>
      <c r="B466" s="313"/>
      <c r="C466" s="314"/>
      <c r="D466" s="315"/>
      <c r="E466" s="315"/>
      <c r="F466" s="316"/>
    </row>
    <row r="467" spans="1:6">
      <c r="A467" s="313"/>
      <c r="B467" s="313"/>
      <c r="C467" s="314"/>
      <c r="D467" s="315"/>
      <c r="E467" s="315"/>
      <c r="F467" s="316"/>
    </row>
    <row r="468" spans="1:6">
      <c r="A468" s="313"/>
      <c r="B468" s="313"/>
      <c r="C468" s="314"/>
      <c r="D468" s="315"/>
      <c r="E468" s="315"/>
      <c r="F468" s="316"/>
    </row>
    <row r="469" spans="1:6">
      <c r="A469" s="313"/>
      <c r="B469" s="313"/>
      <c r="C469" s="314"/>
      <c r="D469" s="315"/>
      <c r="E469" s="315"/>
      <c r="F469" s="316"/>
    </row>
    <row r="470" spans="1:6">
      <c r="A470" s="313"/>
      <c r="B470" s="313"/>
      <c r="C470" s="314"/>
      <c r="D470" s="315"/>
      <c r="E470" s="315"/>
      <c r="F470" s="316"/>
    </row>
    <row r="471" spans="1:6">
      <c r="A471" s="313"/>
      <c r="B471" s="313"/>
      <c r="C471" s="314"/>
      <c r="D471" s="315"/>
      <c r="E471" s="315"/>
      <c r="F471" s="316"/>
    </row>
    <row r="472" spans="1:6">
      <c r="A472" s="313"/>
      <c r="B472" s="313"/>
      <c r="C472" s="314"/>
      <c r="D472" s="315"/>
      <c r="E472" s="315"/>
      <c r="F472" s="316"/>
    </row>
    <row r="473" spans="1:6">
      <c r="A473" s="313"/>
      <c r="B473" s="313"/>
      <c r="C473" s="314"/>
      <c r="D473" s="315"/>
      <c r="E473" s="315"/>
      <c r="F473" s="316"/>
    </row>
    <row r="474" spans="1:6">
      <c r="A474" s="313"/>
      <c r="B474" s="313"/>
      <c r="C474" s="314"/>
      <c r="D474" s="315"/>
      <c r="E474" s="315"/>
      <c r="F474" s="316"/>
    </row>
    <row r="475" spans="1:6">
      <c r="A475" s="313"/>
      <c r="B475" s="313"/>
      <c r="C475" s="314"/>
      <c r="D475" s="315"/>
      <c r="E475" s="315"/>
      <c r="F475" s="316"/>
    </row>
    <row r="476" spans="1:6">
      <c r="A476" s="313"/>
      <c r="B476" s="313"/>
      <c r="C476" s="314"/>
      <c r="D476" s="315"/>
      <c r="E476" s="315"/>
      <c r="F476" s="316"/>
    </row>
    <row r="477" spans="1:6">
      <c r="A477" s="313"/>
      <c r="B477" s="313"/>
      <c r="C477" s="314"/>
      <c r="D477" s="315"/>
      <c r="E477" s="315"/>
      <c r="F477" s="316"/>
    </row>
    <row r="478" spans="1:6">
      <c r="A478" s="313"/>
      <c r="B478" s="313"/>
      <c r="C478" s="314"/>
      <c r="D478" s="315"/>
      <c r="E478" s="315"/>
      <c r="F478" s="316"/>
    </row>
    <row r="479" spans="1:6">
      <c r="A479" s="313"/>
      <c r="B479" s="313"/>
      <c r="C479" s="314"/>
      <c r="D479" s="315"/>
      <c r="E479" s="315"/>
      <c r="F479" s="316"/>
    </row>
    <row r="480" spans="1:6">
      <c r="A480" s="313"/>
      <c r="B480" s="313"/>
      <c r="C480" s="314"/>
      <c r="D480" s="315"/>
      <c r="E480" s="315"/>
      <c r="F480" s="316"/>
    </row>
    <row r="481" spans="1:6">
      <c r="A481" s="313"/>
      <c r="B481" s="313"/>
      <c r="C481" s="314"/>
      <c r="D481" s="315"/>
      <c r="E481" s="315"/>
      <c r="F481" s="316"/>
    </row>
    <row r="482" spans="1:6">
      <c r="A482" s="313"/>
      <c r="B482" s="313"/>
      <c r="C482" s="314"/>
      <c r="D482" s="315"/>
      <c r="E482" s="315"/>
      <c r="F482" s="316"/>
    </row>
    <row r="483" spans="1:6">
      <c r="A483" s="313"/>
      <c r="B483" s="313"/>
      <c r="C483" s="314"/>
      <c r="D483" s="315"/>
      <c r="E483" s="315"/>
      <c r="F483" s="316"/>
    </row>
    <row r="484" spans="1:6">
      <c r="A484" s="313"/>
      <c r="B484" s="313"/>
      <c r="C484" s="314"/>
      <c r="D484" s="315"/>
      <c r="E484" s="315"/>
      <c r="F484" s="316"/>
    </row>
    <row r="485" spans="1:6">
      <c r="A485" s="313"/>
      <c r="B485" s="313"/>
      <c r="C485" s="314"/>
      <c r="D485" s="315"/>
      <c r="E485" s="315"/>
      <c r="F485" s="316"/>
    </row>
    <row r="486" spans="1:6">
      <c r="A486" s="313"/>
      <c r="B486" s="313"/>
      <c r="C486" s="314"/>
      <c r="D486" s="315"/>
      <c r="E486" s="315"/>
      <c r="F486" s="316"/>
    </row>
    <row r="487" spans="1:6">
      <c r="A487" s="313"/>
      <c r="B487" s="313"/>
      <c r="C487" s="314"/>
      <c r="D487" s="315"/>
      <c r="E487" s="315"/>
      <c r="F487" s="316"/>
    </row>
    <row r="488" spans="1:6">
      <c r="A488" s="313"/>
      <c r="B488" s="313"/>
      <c r="C488" s="314"/>
      <c r="D488" s="315"/>
      <c r="E488" s="315"/>
      <c r="F488" s="316"/>
    </row>
    <row r="489" spans="1:6">
      <c r="A489" s="313"/>
      <c r="B489" s="313"/>
      <c r="C489" s="314"/>
      <c r="D489" s="315"/>
      <c r="E489" s="315"/>
      <c r="F489" s="316"/>
    </row>
    <row r="490" spans="1:6">
      <c r="A490" s="313"/>
      <c r="B490" s="313"/>
      <c r="C490" s="314"/>
      <c r="D490" s="315"/>
      <c r="E490" s="315"/>
      <c r="F490" s="316"/>
    </row>
    <row r="491" spans="1:6">
      <c r="A491" s="313"/>
      <c r="B491" s="313"/>
      <c r="C491" s="314"/>
      <c r="D491" s="315"/>
      <c r="E491" s="315"/>
      <c r="F491" s="316"/>
    </row>
    <row r="492" spans="1:6">
      <c r="A492" s="313"/>
      <c r="B492" s="313"/>
      <c r="C492" s="314"/>
      <c r="D492" s="315"/>
      <c r="E492" s="315"/>
      <c r="F492" s="316"/>
    </row>
    <row r="493" spans="1:6">
      <c r="A493" s="313"/>
      <c r="B493" s="313"/>
      <c r="C493" s="314"/>
      <c r="D493" s="315"/>
      <c r="E493" s="315"/>
      <c r="F493" s="316"/>
    </row>
    <row r="494" spans="1:6">
      <c r="A494" s="313"/>
      <c r="B494" s="313"/>
      <c r="C494" s="314"/>
      <c r="D494" s="315"/>
      <c r="E494" s="315"/>
      <c r="F494" s="316"/>
    </row>
    <row r="495" spans="1:6">
      <c r="A495" s="313"/>
      <c r="B495" s="313"/>
      <c r="C495" s="314"/>
      <c r="D495" s="315"/>
      <c r="E495" s="315"/>
      <c r="F495" s="316"/>
    </row>
    <row r="496" spans="1:6">
      <c r="A496" s="313"/>
      <c r="B496" s="313"/>
      <c r="C496" s="314"/>
      <c r="D496" s="315"/>
      <c r="E496" s="315"/>
      <c r="F496" s="316"/>
    </row>
    <row r="497" spans="1:6">
      <c r="A497" s="313"/>
      <c r="B497" s="313"/>
      <c r="C497" s="314"/>
      <c r="D497" s="315"/>
      <c r="E497" s="315"/>
      <c r="F497" s="316"/>
    </row>
    <row r="498" spans="1:6">
      <c r="A498" s="313"/>
      <c r="B498" s="313"/>
      <c r="C498" s="314"/>
      <c r="D498" s="315"/>
      <c r="E498" s="315"/>
      <c r="F498" s="316"/>
    </row>
    <row r="499" spans="1:6">
      <c r="A499" s="313"/>
      <c r="B499" s="313"/>
      <c r="C499" s="314"/>
      <c r="D499" s="315"/>
      <c r="E499" s="315"/>
      <c r="F499" s="316"/>
    </row>
    <row r="500" spans="1:6">
      <c r="A500" s="313"/>
      <c r="B500" s="313"/>
      <c r="C500" s="314"/>
      <c r="D500" s="315"/>
      <c r="E500" s="315"/>
      <c r="F500" s="316"/>
    </row>
    <row r="501" spans="1:6">
      <c r="A501" s="313"/>
      <c r="B501" s="313"/>
      <c r="C501" s="314"/>
      <c r="D501" s="315"/>
      <c r="E501" s="315"/>
      <c r="F501" s="316"/>
    </row>
    <row r="502" spans="1:6">
      <c r="A502" s="313"/>
      <c r="B502" s="313"/>
      <c r="C502" s="314"/>
      <c r="D502" s="315"/>
      <c r="E502" s="315"/>
      <c r="F502" s="316"/>
    </row>
    <row r="503" spans="1:6">
      <c r="A503" s="313"/>
      <c r="B503" s="313"/>
      <c r="C503" s="314"/>
      <c r="D503" s="315"/>
      <c r="E503" s="315"/>
      <c r="F503" s="316"/>
    </row>
    <row r="504" spans="1:6">
      <c r="A504" s="313"/>
      <c r="B504" s="313"/>
      <c r="C504" s="314"/>
      <c r="D504" s="315"/>
      <c r="E504" s="315"/>
      <c r="F504" s="316"/>
    </row>
    <row r="505" spans="1:6">
      <c r="A505" s="313"/>
      <c r="B505" s="313"/>
      <c r="C505" s="314"/>
      <c r="D505" s="315"/>
      <c r="E505" s="315"/>
      <c r="F505" s="316"/>
    </row>
    <row r="506" spans="1:6">
      <c r="A506" s="313"/>
      <c r="B506" s="313"/>
      <c r="C506" s="314"/>
      <c r="D506" s="315"/>
      <c r="E506" s="315"/>
      <c r="F506" s="316"/>
    </row>
    <row r="507" spans="1:6">
      <c r="A507" s="313"/>
      <c r="B507" s="313"/>
      <c r="C507" s="314"/>
      <c r="D507" s="315"/>
      <c r="E507" s="315"/>
      <c r="F507" s="316"/>
    </row>
    <row r="508" spans="1:6">
      <c r="A508" s="313"/>
      <c r="B508" s="313"/>
      <c r="C508" s="314"/>
      <c r="D508" s="315"/>
      <c r="E508" s="315"/>
      <c r="F508" s="316"/>
    </row>
    <row r="509" spans="1:6">
      <c r="A509" s="313"/>
      <c r="B509" s="313"/>
      <c r="C509" s="314"/>
      <c r="D509" s="315"/>
      <c r="E509" s="315"/>
      <c r="F509" s="316"/>
    </row>
    <row r="510" spans="1:6">
      <c r="A510" s="313"/>
      <c r="B510" s="313"/>
      <c r="C510" s="314"/>
      <c r="D510" s="315"/>
      <c r="E510" s="315"/>
      <c r="F510" s="316"/>
    </row>
    <row r="511" spans="1:6">
      <c r="A511" s="313"/>
      <c r="B511" s="313"/>
      <c r="C511" s="314"/>
      <c r="D511" s="315"/>
      <c r="E511" s="315"/>
      <c r="F511" s="316"/>
    </row>
    <row r="512" spans="1:6">
      <c r="A512" s="313"/>
      <c r="B512" s="313"/>
      <c r="C512" s="314"/>
      <c r="D512" s="315"/>
      <c r="E512" s="315"/>
      <c r="F512" s="316"/>
    </row>
    <row r="513" spans="1:6">
      <c r="A513" s="313"/>
      <c r="B513" s="313"/>
      <c r="C513" s="314"/>
      <c r="D513" s="315"/>
      <c r="E513" s="315"/>
      <c r="F513" s="316"/>
    </row>
    <row r="514" spans="1:6">
      <c r="A514" s="313"/>
      <c r="B514" s="313"/>
      <c r="C514" s="314"/>
      <c r="D514" s="315"/>
      <c r="E514" s="315"/>
      <c r="F514" s="316"/>
    </row>
    <row r="515" spans="1:6">
      <c r="A515" s="313"/>
      <c r="B515" s="313"/>
      <c r="C515" s="314"/>
      <c r="D515" s="315"/>
      <c r="E515" s="315"/>
      <c r="F515" s="316"/>
    </row>
    <row r="516" spans="1:6">
      <c r="A516" s="313"/>
      <c r="B516" s="313"/>
      <c r="C516" s="314"/>
      <c r="D516" s="315"/>
      <c r="E516" s="315"/>
      <c r="F516" s="316"/>
    </row>
    <row r="517" spans="1:6">
      <c r="A517" s="313"/>
      <c r="B517" s="313"/>
      <c r="C517" s="314"/>
      <c r="D517" s="315"/>
      <c r="E517" s="315"/>
      <c r="F517" s="316"/>
    </row>
    <row r="518" spans="1:6">
      <c r="A518" s="313"/>
      <c r="B518" s="313"/>
      <c r="C518" s="314"/>
      <c r="D518" s="315"/>
      <c r="E518" s="315"/>
      <c r="F518" s="316"/>
    </row>
    <row r="519" spans="1:6">
      <c r="A519" s="313"/>
      <c r="B519" s="313"/>
      <c r="C519" s="314"/>
      <c r="D519" s="315"/>
      <c r="E519" s="315"/>
      <c r="F519" s="316"/>
    </row>
    <row r="520" spans="1:6">
      <c r="A520" s="313"/>
      <c r="B520" s="313"/>
      <c r="C520" s="314"/>
      <c r="D520" s="315"/>
      <c r="E520" s="315"/>
      <c r="F520" s="316"/>
    </row>
    <row r="521" spans="1:6">
      <c r="A521" s="313"/>
      <c r="B521" s="313"/>
      <c r="C521" s="314"/>
      <c r="D521" s="315"/>
      <c r="E521" s="315"/>
      <c r="F521" s="316"/>
    </row>
    <row r="522" spans="1:6">
      <c r="A522" s="313"/>
      <c r="B522" s="313"/>
      <c r="C522" s="314"/>
      <c r="D522" s="315"/>
      <c r="E522" s="315"/>
      <c r="F522" s="316"/>
    </row>
    <row r="523" spans="1:6">
      <c r="A523" s="313"/>
      <c r="B523" s="313"/>
      <c r="C523" s="314"/>
      <c r="D523" s="315"/>
      <c r="E523" s="315"/>
      <c r="F523" s="316"/>
    </row>
    <row r="524" spans="1:6">
      <c r="A524" s="313"/>
      <c r="B524" s="313"/>
      <c r="C524" s="314"/>
      <c r="D524" s="315"/>
      <c r="E524" s="315"/>
      <c r="F524" s="316"/>
    </row>
    <row r="525" spans="1:6">
      <c r="A525" s="313"/>
      <c r="B525" s="313"/>
      <c r="C525" s="314"/>
      <c r="D525" s="315"/>
      <c r="E525" s="315"/>
      <c r="F525" s="316"/>
    </row>
    <row r="526" spans="1:6">
      <c r="A526" s="313"/>
      <c r="B526" s="313"/>
      <c r="C526" s="314"/>
      <c r="D526" s="315"/>
      <c r="E526" s="315"/>
      <c r="F526" s="316"/>
    </row>
    <row r="527" spans="1:6">
      <c r="A527" s="313"/>
      <c r="B527" s="313"/>
      <c r="C527" s="314"/>
      <c r="D527" s="315"/>
      <c r="E527" s="315"/>
      <c r="F527" s="316"/>
    </row>
    <row r="528" spans="1:6">
      <c r="A528" s="313"/>
      <c r="B528" s="313"/>
      <c r="C528" s="314"/>
      <c r="D528" s="315"/>
      <c r="E528" s="315"/>
      <c r="F528" s="316"/>
    </row>
    <row r="529" spans="1:6">
      <c r="A529" s="313"/>
      <c r="B529" s="313"/>
      <c r="C529" s="314"/>
      <c r="D529" s="315"/>
      <c r="E529" s="315"/>
      <c r="F529" s="316"/>
    </row>
    <row r="530" spans="1:6">
      <c r="A530" s="313"/>
      <c r="B530" s="313"/>
      <c r="C530" s="314"/>
      <c r="D530" s="315"/>
      <c r="E530" s="315"/>
      <c r="F530" s="316"/>
    </row>
    <row r="531" spans="1:6">
      <c r="A531" s="313"/>
      <c r="B531" s="313"/>
      <c r="C531" s="314"/>
      <c r="D531" s="315"/>
      <c r="E531" s="315"/>
      <c r="F531" s="316"/>
    </row>
    <row r="532" spans="1:6">
      <c r="A532" s="313"/>
      <c r="B532" s="313"/>
      <c r="C532" s="314"/>
      <c r="D532" s="315"/>
      <c r="E532" s="315"/>
      <c r="F532" s="316"/>
    </row>
    <row r="533" spans="1:6">
      <c r="A533" s="313"/>
      <c r="B533" s="313"/>
      <c r="C533" s="314"/>
      <c r="D533" s="315"/>
      <c r="E533" s="315"/>
      <c r="F533" s="316"/>
    </row>
    <row r="534" spans="1:6">
      <c r="A534" s="313"/>
      <c r="B534" s="313"/>
      <c r="C534" s="314"/>
      <c r="D534" s="315"/>
      <c r="E534" s="315"/>
      <c r="F534" s="316"/>
    </row>
    <row r="535" spans="1:6">
      <c r="A535" s="313"/>
      <c r="B535" s="313"/>
      <c r="C535" s="314"/>
      <c r="D535" s="315"/>
      <c r="E535" s="315"/>
      <c r="F535" s="316"/>
    </row>
    <row r="536" spans="1:6">
      <c r="A536" s="313"/>
      <c r="B536" s="313"/>
      <c r="C536" s="314"/>
      <c r="D536" s="315"/>
      <c r="E536" s="315"/>
      <c r="F536" s="316"/>
    </row>
    <row r="537" spans="1:6">
      <c r="A537" s="313"/>
      <c r="B537" s="313"/>
      <c r="C537" s="314"/>
      <c r="D537" s="315"/>
      <c r="E537" s="315"/>
      <c r="F537" s="316"/>
    </row>
    <row r="538" spans="1:6">
      <c r="A538" s="313"/>
      <c r="B538" s="313"/>
      <c r="C538" s="314"/>
      <c r="D538" s="315"/>
      <c r="E538" s="315"/>
      <c r="F538" s="316"/>
    </row>
    <row r="539" spans="1:6">
      <c r="A539" s="313"/>
      <c r="B539" s="313"/>
      <c r="C539" s="314"/>
      <c r="D539" s="315"/>
      <c r="E539" s="315"/>
      <c r="F539" s="316"/>
    </row>
    <row r="540" spans="1:6">
      <c r="A540" s="313"/>
      <c r="B540" s="313"/>
      <c r="C540" s="314"/>
      <c r="D540" s="315"/>
      <c r="E540" s="315"/>
      <c r="F540" s="316"/>
    </row>
    <row r="541" spans="1:6">
      <c r="A541" s="313"/>
      <c r="B541" s="313"/>
      <c r="C541" s="314"/>
      <c r="D541" s="315"/>
      <c r="E541" s="315"/>
      <c r="F541" s="316"/>
    </row>
    <row r="542" spans="1:6">
      <c r="A542" s="313"/>
      <c r="B542" s="313"/>
      <c r="C542" s="314"/>
      <c r="D542" s="315"/>
      <c r="E542" s="315"/>
      <c r="F542" s="316"/>
    </row>
    <row r="543" spans="1:6">
      <c r="A543" s="313"/>
      <c r="B543" s="313"/>
      <c r="C543" s="314"/>
      <c r="D543" s="315"/>
      <c r="E543" s="315"/>
      <c r="F543" s="316"/>
    </row>
    <row r="544" spans="1:6">
      <c r="A544" s="313"/>
      <c r="B544" s="313"/>
      <c r="C544" s="314"/>
      <c r="D544" s="315"/>
      <c r="E544" s="315"/>
      <c r="F544" s="316"/>
    </row>
    <row r="545" spans="1:6">
      <c r="A545" s="313"/>
      <c r="B545" s="313"/>
      <c r="C545" s="314"/>
      <c r="D545" s="315"/>
      <c r="E545" s="315"/>
      <c r="F545" s="316"/>
    </row>
    <row r="546" spans="1:6">
      <c r="A546" s="313"/>
      <c r="B546" s="313"/>
      <c r="C546" s="314"/>
      <c r="D546" s="315"/>
      <c r="E546" s="315"/>
      <c r="F546" s="316"/>
    </row>
    <row r="547" spans="1:6">
      <c r="A547" s="313"/>
      <c r="B547" s="313"/>
      <c r="C547" s="314"/>
      <c r="D547" s="315"/>
      <c r="E547" s="315"/>
      <c r="F547" s="316"/>
    </row>
    <row r="548" spans="1:6">
      <c r="A548" s="313"/>
      <c r="B548" s="313"/>
      <c r="C548" s="314"/>
      <c r="D548" s="315"/>
      <c r="E548" s="315"/>
      <c r="F548" s="316"/>
    </row>
    <row r="549" spans="1:6">
      <c r="A549" s="313"/>
      <c r="B549" s="313"/>
      <c r="C549" s="314"/>
      <c r="D549" s="315"/>
      <c r="E549" s="315"/>
      <c r="F549" s="316"/>
    </row>
    <row r="550" spans="1:6">
      <c r="A550" s="313"/>
      <c r="B550" s="313"/>
      <c r="C550" s="314"/>
      <c r="D550" s="315"/>
      <c r="E550" s="315"/>
      <c r="F550" s="316"/>
    </row>
    <row r="551" spans="1:6">
      <c r="A551" s="313"/>
      <c r="B551" s="313"/>
      <c r="C551" s="314"/>
      <c r="D551" s="315"/>
      <c r="E551" s="315"/>
      <c r="F551" s="316"/>
    </row>
    <row r="552" spans="1:6">
      <c r="A552" s="313"/>
      <c r="B552" s="313"/>
      <c r="C552" s="314"/>
      <c r="D552" s="315"/>
      <c r="E552" s="315"/>
      <c r="F552" s="316"/>
    </row>
    <row r="553" spans="1:6">
      <c r="A553" s="313"/>
      <c r="B553" s="313"/>
      <c r="C553" s="314"/>
      <c r="D553" s="315"/>
      <c r="E553" s="315"/>
      <c r="F553" s="316"/>
    </row>
    <row r="554" spans="1:6">
      <c r="A554" s="313"/>
      <c r="B554" s="313"/>
      <c r="C554" s="314"/>
      <c r="D554" s="315"/>
      <c r="E554" s="315"/>
      <c r="F554" s="316"/>
    </row>
    <row r="555" spans="1:6">
      <c r="A555" s="313"/>
      <c r="B555" s="313"/>
      <c r="C555" s="314"/>
      <c r="D555" s="315"/>
      <c r="E555" s="315"/>
      <c r="F555" s="316"/>
    </row>
    <row r="556" spans="1:6">
      <c r="A556" s="313"/>
      <c r="B556" s="313"/>
      <c r="C556" s="314"/>
      <c r="D556" s="315"/>
      <c r="E556" s="315"/>
      <c r="F556" s="316"/>
    </row>
    <row r="557" spans="1:6">
      <c r="A557" s="313"/>
      <c r="B557" s="313"/>
      <c r="C557" s="314"/>
      <c r="D557" s="315"/>
      <c r="E557" s="315"/>
      <c r="F557" s="316"/>
    </row>
    <row r="558" spans="1:6">
      <c r="A558" s="313"/>
      <c r="B558" s="313"/>
      <c r="C558" s="314"/>
      <c r="D558" s="315"/>
      <c r="E558" s="315"/>
      <c r="F558" s="316"/>
    </row>
    <row r="559" spans="1:6">
      <c r="A559" s="313"/>
      <c r="B559" s="313"/>
      <c r="C559" s="314"/>
      <c r="D559" s="315"/>
      <c r="E559" s="315"/>
      <c r="F559" s="316"/>
    </row>
    <row r="560" spans="1:6">
      <c r="A560" s="313"/>
      <c r="B560" s="313"/>
      <c r="C560" s="314"/>
      <c r="D560" s="315"/>
      <c r="E560" s="315"/>
      <c r="F560" s="316"/>
    </row>
    <row r="561" spans="1:6">
      <c r="A561" s="313"/>
      <c r="B561" s="313"/>
      <c r="C561" s="314"/>
      <c r="D561" s="315"/>
      <c r="E561" s="315"/>
      <c r="F561" s="316"/>
    </row>
    <row r="562" spans="1:6">
      <c r="A562" s="313"/>
      <c r="B562" s="313"/>
      <c r="C562" s="314"/>
      <c r="D562" s="315"/>
      <c r="E562" s="315"/>
      <c r="F562" s="316"/>
    </row>
    <row r="563" spans="1:6">
      <c r="A563" s="313"/>
      <c r="B563" s="313"/>
      <c r="C563" s="314"/>
      <c r="D563" s="315"/>
      <c r="E563" s="315"/>
      <c r="F563" s="316"/>
    </row>
    <row r="564" spans="1:6">
      <c r="A564" s="313"/>
      <c r="B564" s="313"/>
      <c r="C564" s="314"/>
      <c r="D564" s="315"/>
      <c r="E564" s="315"/>
      <c r="F564" s="316"/>
    </row>
    <row r="565" spans="1:6">
      <c r="A565" s="313"/>
      <c r="B565" s="313"/>
      <c r="C565" s="314"/>
      <c r="D565" s="315"/>
      <c r="E565" s="315"/>
      <c r="F565" s="316"/>
    </row>
    <row r="566" spans="1:6">
      <c r="A566" s="313"/>
      <c r="B566" s="313"/>
      <c r="C566" s="314"/>
      <c r="D566" s="315"/>
      <c r="E566" s="315"/>
      <c r="F566" s="316"/>
    </row>
    <row r="567" spans="1:6">
      <c r="A567" s="313"/>
      <c r="B567" s="313"/>
      <c r="C567" s="314"/>
      <c r="D567" s="315"/>
      <c r="E567" s="315"/>
      <c r="F567" s="316"/>
    </row>
    <row r="568" spans="1:6">
      <c r="A568" s="313"/>
      <c r="B568" s="313"/>
      <c r="C568" s="314"/>
      <c r="D568" s="315"/>
      <c r="E568" s="315"/>
      <c r="F568" s="316"/>
    </row>
    <row r="569" spans="1:6">
      <c r="A569" s="313"/>
      <c r="B569" s="313"/>
      <c r="C569" s="314"/>
      <c r="D569" s="315"/>
      <c r="E569" s="315"/>
      <c r="F569" s="316"/>
    </row>
    <row r="570" spans="1:6">
      <c r="A570" s="313"/>
      <c r="B570" s="313"/>
      <c r="C570" s="314"/>
      <c r="D570" s="315"/>
      <c r="E570" s="315"/>
      <c r="F570" s="316"/>
    </row>
    <row r="571" spans="1:6">
      <c r="A571" s="313"/>
      <c r="B571" s="313"/>
      <c r="C571" s="314"/>
      <c r="D571" s="315"/>
      <c r="E571" s="315"/>
      <c r="F571" s="316"/>
    </row>
    <row r="572" spans="1:6">
      <c r="A572" s="313"/>
      <c r="B572" s="313"/>
      <c r="C572" s="314"/>
      <c r="D572" s="315"/>
      <c r="E572" s="315"/>
      <c r="F572" s="316"/>
    </row>
    <row r="573" spans="1:6">
      <c r="A573" s="313"/>
      <c r="B573" s="313"/>
      <c r="C573" s="314"/>
      <c r="D573" s="315"/>
      <c r="E573" s="315"/>
      <c r="F573" s="316"/>
    </row>
    <row r="574" spans="1:6">
      <c r="A574" s="313"/>
      <c r="B574" s="313"/>
      <c r="C574" s="314"/>
      <c r="D574" s="315"/>
      <c r="E574" s="315"/>
      <c r="F574" s="316"/>
    </row>
    <row r="575" spans="1:6">
      <c r="A575" s="313"/>
      <c r="B575" s="313"/>
      <c r="C575" s="314"/>
      <c r="D575" s="315"/>
      <c r="E575" s="315"/>
      <c r="F575" s="316"/>
    </row>
    <row r="576" spans="1:6">
      <c r="A576" s="313"/>
      <c r="B576" s="313"/>
      <c r="C576" s="314"/>
      <c r="D576" s="315"/>
      <c r="E576" s="315"/>
      <c r="F576" s="316"/>
    </row>
    <row r="577" spans="1:6">
      <c r="A577" s="313"/>
      <c r="B577" s="313"/>
      <c r="C577" s="314"/>
      <c r="D577" s="315"/>
      <c r="E577" s="315"/>
      <c r="F577" s="316"/>
    </row>
    <row r="578" spans="1:6">
      <c r="A578" s="313"/>
      <c r="B578" s="313"/>
      <c r="C578" s="314"/>
      <c r="D578" s="315"/>
      <c r="E578" s="315"/>
      <c r="F578" s="316"/>
    </row>
    <row r="579" spans="1:6">
      <c r="A579" s="313"/>
      <c r="B579" s="313"/>
      <c r="C579" s="314"/>
      <c r="D579" s="315"/>
      <c r="E579" s="315"/>
      <c r="F579" s="316"/>
    </row>
    <row r="580" spans="1:6">
      <c r="A580" s="313"/>
      <c r="B580" s="313"/>
      <c r="C580" s="314"/>
      <c r="D580" s="315"/>
      <c r="E580" s="315"/>
      <c r="F580" s="316"/>
    </row>
    <row r="581" spans="1:6">
      <c r="A581" s="313"/>
      <c r="B581" s="313"/>
      <c r="C581" s="314"/>
      <c r="D581" s="315"/>
      <c r="E581" s="315"/>
      <c r="F581" s="316"/>
    </row>
    <row r="582" spans="1:6">
      <c r="A582" s="313"/>
      <c r="B582" s="313"/>
      <c r="C582" s="314"/>
      <c r="D582" s="315"/>
      <c r="E582" s="315"/>
      <c r="F582" s="316"/>
    </row>
    <row r="583" spans="1:6">
      <c r="A583" s="313"/>
      <c r="B583" s="313"/>
      <c r="C583" s="314"/>
      <c r="D583" s="315"/>
      <c r="E583" s="315"/>
      <c r="F583" s="316"/>
    </row>
    <row r="584" spans="1:6">
      <c r="A584" s="313"/>
      <c r="B584" s="313"/>
      <c r="C584" s="314"/>
      <c r="D584" s="315"/>
      <c r="E584" s="315"/>
      <c r="F584" s="316"/>
    </row>
    <row r="585" spans="1:6">
      <c r="A585" s="313"/>
      <c r="B585" s="313"/>
      <c r="C585" s="314"/>
      <c r="D585" s="315"/>
      <c r="E585" s="315"/>
      <c r="F585" s="316"/>
    </row>
    <row r="586" spans="1:6">
      <c r="A586" s="313"/>
      <c r="B586" s="313"/>
      <c r="C586" s="314"/>
      <c r="D586" s="315"/>
      <c r="E586" s="315"/>
      <c r="F586" s="316"/>
    </row>
    <row r="587" spans="1:6">
      <c r="A587" s="313"/>
      <c r="B587" s="313"/>
      <c r="C587" s="314"/>
      <c r="D587" s="315"/>
      <c r="E587" s="315"/>
      <c r="F587" s="316"/>
    </row>
    <row r="588" spans="1:6">
      <c r="A588" s="313"/>
      <c r="B588" s="313"/>
      <c r="C588" s="314"/>
      <c r="D588" s="315"/>
      <c r="E588" s="315"/>
      <c r="F588" s="316"/>
    </row>
    <row r="589" spans="1:6">
      <c r="A589" s="313"/>
      <c r="B589" s="313"/>
      <c r="C589" s="314"/>
      <c r="D589" s="315"/>
      <c r="E589" s="315"/>
      <c r="F589" s="316"/>
    </row>
    <row r="590" spans="1:6">
      <c r="A590" s="313"/>
      <c r="B590" s="313"/>
      <c r="C590" s="314"/>
      <c r="D590" s="315"/>
      <c r="E590" s="315"/>
      <c r="F590" s="316"/>
    </row>
    <row r="591" spans="1:6">
      <c r="A591" s="313"/>
      <c r="B591" s="313"/>
      <c r="C591" s="314"/>
      <c r="D591" s="315"/>
      <c r="E591" s="315"/>
      <c r="F591" s="316"/>
    </row>
    <row r="592" spans="1:6">
      <c r="A592" s="313"/>
      <c r="B592" s="313"/>
      <c r="C592" s="314"/>
      <c r="D592" s="315"/>
      <c r="E592" s="315"/>
      <c r="F592" s="316"/>
    </row>
    <row r="593" spans="1:6">
      <c r="A593" s="313"/>
      <c r="B593" s="313"/>
      <c r="C593" s="314"/>
      <c r="D593" s="315"/>
      <c r="E593" s="315"/>
      <c r="F593" s="316"/>
    </row>
    <row r="594" spans="1:6">
      <c r="A594" s="313"/>
      <c r="B594" s="313"/>
      <c r="C594" s="314"/>
      <c r="D594" s="315"/>
      <c r="E594" s="315"/>
      <c r="F594" s="316"/>
    </row>
    <row r="595" spans="1:6">
      <c r="A595" s="313"/>
      <c r="B595" s="313"/>
      <c r="C595" s="314"/>
      <c r="D595" s="315"/>
      <c r="E595" s="315"/>
      <c r="F595" s="316"/>
    </row>
    <row r="596" spans="1:6">
      <c r="A596" s="313"/>
      <c r="B596" s="313"/>
      <c r="C596" s="314"/>
      <c r="D596" s="315"/>
      <c r="E596" s="315"/>
      <c r="F596" s="316"/>
    </row>
    <row r="597" spans="1:6">
      <c r="A597" s="313"/>
      <c r="B597" s="313"/>
      <c r="C597" s="314"/>
      <c r="D597" s="315"/>
      <c r="E597" s="315"/>
      <c r="F597" s="316"/>
    </row>
    <row r="598" spans="1:6">
      <c r="A598" s="313"/>
      <c r="B598" s="313"/>
      <c r="C598" s="314"/>
      <c r="D598" s="315"/>
      <c r="E598" s="315"/>
      <c r="F598" s="316"/>
    </row>
    <row r="599" spans="1:6">
      <c r="A599" s="313"/>
      <c r="B599" s="313"/>
      <c r="C599" s="314"/>
      <c r="D599" s="315"/>
      <c r="E599" s="315"/>
      <c r="F599" s="316"/>
    </row>
    <row r="600" spans="1:6">
      <c r="A600" s="313"/>
      <c r="B600" s="313"/>
      <c r="C600" s="314"/>
      <c r="D600" s="315"/>
      <c r="E600" s="315"/>
      <c r="F600" s="316"/>
    </row>
    <row r="601" spans="1:6">
      <c r="A601" s="313"/>
      <c r="B601" s="313"/>
      <c r="C601" s="314"/>
      <c r="D601" s="315"/>
      <c r="E601" s="315"/>
      <c r="F601" s="316"/>
    </row>
    <row r="602" spans="1:6">
      <c r="A602" s="313"/>
      <c r="B602" s="313"/>
      <c r="C602" s="314"/>
      <c r="D602" s="315"/>
      <c r="E602" s="315"/>
      <c r="F602" s="316"/>
    </row>
    <row r="603" spans="1:6">
      <c r="A603" s="313"/>
      <c r="B603" s="313"/>
      <c r="C603" s="314"/>
      <c r="D603" s="315"/>
      <c r="E603" s="315"/>
      <c r="F603" s="316"/>
    </row>
    <row r="604" spans="1:6">
      <c r="A604" s="313"/>
      <c r="B604" s="313"/>
      <c r="C604" s="314"/>
      <c r="D604" s="315"/>
      <c r="E604" s="315"/>
      <c r="F604" s="316"/>
    </row>
    <row r="605" spans="1:6">
      <c r="A605" s="313"/>
      <c r="B605" s="313"/>
      <c r="C605" s="314"/>
      <c r="D605" s="315"/>
      <c r="E605" s="315"/>
      <c r="F605" s="316"/>
    </row>
    <row r="606" spans="1:6">
      <c r="A606" s="313"/>
      <c r="B606" s="313"/>
      <c r="C606" s="314"/>
      <c r="D606" s="315"/>
      <c r="E606" s="315"/>
      <c r="F606" s="316"/>
    </row>
    <row r="607" spans="1:6">
      <c r="A607" s="313"/>
      <c r="B607" s="313"/>
      <c r="C607" s="314"/>
      <c r="D607" s="315"/>
      <c r="E607" s="315"/>
      <c r="F607" s="316"/>
    </row>
    <row r="608" spans="1:6">
      <c r="A608" s="313"/>
      <c r="B608" s="313"/>
      <c r="C608" s="314"/>
      <c r="D608" s="315"/>
      <c r="E608" s="315"/>
      <c r="F608" s="316"/>
    </row>
    <row r="609" spans="1:6">
      <c r="A609" s="313"/>
      <c r="B609" s="313"/>
      <c r="C609" s="314"/>
      <c r="D609" s="315"/>
      <c r="E609" s="315"/>
      <c r="F609" s="316"/>
    </row>
    <row r="610" spans="1:6">
      <c r="A610" s="313"/>
      <c r="B610" s="313"/>
      <c r="C610" s="314"/>
      <c r="D610" s="315"/>
      <c r="E610" s="315"/>
      <c r="F610" s="316"/>
    </row>
    <row r="611" spans="1:6">
      <c r="A611" s="313"/>
      <c r="B611" s="313"/>
      <c r="C611" s="314"/>
      <c r="D611" s="315"/>
      <c r="E611" s="315"/>
      <c r="F611" s="316"/>
    </row>
    <row r="612" spans="1:6">
      <c r="A612" s="313"/>
      <c r="B612" s="313"/>
      <c r="C612" s="314"/>
      <c r="D612" s="315"/>
      <c r="E612" s="315"/>
      <c r="F612" s="316"/>
    </row>
    <row r="613" spans="1:6">
      <c r="A613" s="313"/>
      <c r="B613" s="313"/>
      <c r="C613" s="314"/>
      <c r="D613" s="315"/>
      <c r="E613" s="315"/>
      <c r="F613" s="316"/>
    </row>
    <row r="614" spans="1:6">
      <c r="A614" s="313"/>
      <c r="B614" s="313"/>
      <c r="C614" s="314"/>
      <c r="D614" s="315"/>
      <c r="E614" s="315"/>
      <c r="F614" s="316"/>
    </row>
    <row r="615" spans="1:6">
      <c r="A615" s="313"/>
      <c r="B615" s="313"/>
      <c r="C615" s="314"/>
      <c r="D615" s="315"/>
      <c r="E615" s="315"/>
      <c r="F615" s="316"/>
    </row>
    <row r="616" spans="1:6">
      <c r="A616" s="313"/>
      <c r="B616" s="313"/>
      <c r="C616" s="314"/>
      <c r="D616" s="315"/>
      <c r="E616" s="315"/>
      <c r="F616" s="316"/>
    </row>
    <row r="617" spans="1:6">
      <c r="A617" s="313"/>
      <c r="B617" s="313"/>
      <c r="C617" s="314"/>
      <c r="D617" s="315"/>
      <c r="E617" s="315"/>
      <c r="F617" s="316"/>
    </row>
    <row r="618" spans="1:6">
      <c r="A618" s="313"/>
      <c r="B618" s="313"/>
      <c r="C618" s="314"/>
      <c r="D618" s="315"/>
      <c r="E618" s="315"/>
      <c r="F618" s="316"/>
    </row>
    <row r="619" spans="1:6">
      <c r="A619" s="313"/>
      <c r="B619" s="313"/>
      <c r="C619" s="314"/>
      <c r="D619" s="315"/>
      <c r="E619" s="315"/>
      <c r="F619" s="316"/>
    </row>
    <row r="620" spans="1:6">
      <c r="A620" s="313"/>
      <c r="B620" s="313"/>
      <c r="C620" s="314"/>
      <c r="D620" s="315"/>
      <c r="E620" s="315"/>
      <c r="F620" s="316"/>
    </row>
    <row r="621" spans="1:6">
      <c r="A621" s="313"/>
      <c r="B621" s="313"/>
      <c r="C621" s="314"/>
      <c r="D621" s="315"/>
      <c r="E621" s="315"/>
      <c r="F621" s="316"/>
    </row>
    <row r="622" spans="1:6">
      <c r="A622" s="313"/>
      <c r="B622" s="313"/>
      <c r="C622" s="314"/>
      <c r="D622" s="315"/>
      <c r="E622" s="315"/>
      <c r="F622" s="316"/>
    </row>
    <row r="623" spans="1:6">
      <c r="A623" s="313"/>
      <c r="B623" s="313"/>
      <c r="C623" s="314"/>
      <c r="D623" s="315"/>
      <c r="E623" s="315"/>
      <c r="F623" s="316"/>
    </row>
    <row r="624" spans="1:6">
      <c r="A624" s="313"/>
      <c r="B624" s="313"/>
      <c r="C624" s="314"/>
      <c r="D624" s="315"/>
      <c r="E624" s="315"/>
      <c r="F624" s="316"/>
    </row>
    <row r="625" spans="1:6">
      <c r="A625" s="313"/>
      <c r="B625" s="313"/>
      <c r="C625" s="314"/>
      <c r="D625" s="315"/>
      <c r="E625" s="315"/>
      <c r="F625" s="316"/>
    </row>
    <row r="626" spans="1:6">
      <c r="A626" s="313"/>
      <c r="B626" s="313"/>
      <c r="C626" s="314"/>
      <c r="D626" s="315"/>
      <c r="E626" s="315"/>
      <c r="F626" s="316"/>
    </row>
    <row r="627" spans="1:6">
      <c r="A627" s="313"/>
      <c r="B627" s="313"/>
      <c r="C627" s="314"/>
      <c r="D627" s="315"/>
      <c r="E627" s="315"/>
      <c r="F627" s="316"/>
    </row>
    <row r="628" spans="1:6">
      <c r="A628" s="313"/>
      <c r="B628" s="313"/>
      <c r="C628" s="314"/>
      <c r="D628" s="315"/>
      <c r="E628" s="315"/>
      <c r="F628" s="316"/>
    </row>
    <row r="629" spans="1:6">
      <c r="A629" s="313"/>
      <c r="B629" s="313"/>
      <c r="C629" s="314"/>
      <c r="D629" s="315"/>
      <c r="E629" s="315"/>
      <c r="F629" s="316"/>
    </row>
    <row r="630" spans="1:6">
      <c r="A630" s="313"/>
      <c r="B630" s="313"/>
      <c r="C630" s="314"/>
      <c r="D630" s="315"/>
      <c r="E630" s="315"/>
      <c r="F630" s="316"/>
    </row>
    <row r="631" spans="1:6">
      <c r="A631" s="313"/>
      <c r="B631" s="313"/>
      <c r="C631" s="314"/>
      <c r="D631" s="315"/>
      <c r="E631" s="315"/>
      <c r="F631" s="316"/>
    </row>
    <row r="632" spans="1:6">
      <c r="A632" s="313"/>
      <c r="B632" s="313"/>
      <c r="C632" s="314"/>
      <c r="D632" s="315"/>
      <c r="E632" s="315"/>
      <c r="F632" s="316"/>
    </row>
    <row r="633" spans="1:6">
      <c r="A633" s="313"/>
      <c r="B633" s="313"/>
      <c r="C633" s="314"/>
      <c r="D633" s="315"/>
      <c r="E633" s="315"/>
      <c r="F633" s="316"/>
    </row>
    <row r="634" spans="1:6">
      <c r="A634" s="313"/>
      <c r="B634" s="313"/>
      <c r="C634" s="314"/>
      <c r="D634" s="315"/>
      <c r="E634" s="315"/>
      <c r="F634" s="316"/>
    </row>
    <row r="635" spans="1:6">
      <c r="A635" s="313"/>
      <c r="B635" s="313"/>
      <c r="C635" s="314"/>
      <c r="D635" s="315"/>
      <c r="E635" s="315"/>
      <c r="F635" s="316"/>
    </row>
    <row r="636" spans="1:6">
      <c r="A636" s="313"/>
      <c r="B636" s="313"/>
      <c r="C636" s="314"/>
      <c r="D636" s="315"/>
      <c r="E636" s="315"/>
      <c r="F636" s="316"/>
    </row>
    <row r="637" spans="1:6">
      <c r="A637" s="313"/>
      <c r="B637" s="313"/>
      <c r="C637" s="314"/>
      <c r="D637" s="315"/>
      <c r="E637" s="315"/>
      <c r="F637" s="316"/>
    </row>
    <row r="638" spans="1:6">
      <c r="A638" s="313"/>
      <c r="B638" s="313"/>
      <c r="C638" s="314"/>
      <c r="D638" s="315"/>
      <c r="E638" s="315"/>
      <c r="F638" s="316"/>
    </row>
    <row r="639" spans="1:6">
      <c r="A639" s="313"/>
      <c r="B639" s="313"/>
      <c r="C639" s="314"/>
      <c r="D639" s="315"/>
      <c r="E639" s="315"/>
      <c r="F639" s="316"/>
    </row>
    <row r="640" spans="1:6">
      <c r="A640" s="313"/>
      <c r="B640" s="313"/>
      <c r="C640" s="314"/>
      <c r="D640" s="315"/>
      <c r="E640" s="315"/>
      <c r="F640" s="316"/>
    </row>
    <row r="641" spans="1:6">
      <c r="A641" s="313"/>
      <c r="B641" s="313"/>
      <c r="C641" s="314"/>
      <c r="D641" s="315"/>
      <c r="E641" s="315"/>
      <c r="F641" s="316"/>
    </row>
    <row r="642" spans="1:6">
      <c r="A642" s="313"/>
      <c r="B642" s="313"/>
      <c r="C642" s="314"/>
      <c r="D642" s="315"/>
      <c r="E642" s="315"/>
      <c r="F642" s="316"/>
    </row>
    <row r="643" spans="1:6">
      <c r="A643" s="313"/>
      <c r="B643" s="313"/>
      <c r="C643" s="314"/>
      <c r="D643" s="315"/>
      <c r="E643" s="315"/>
      <c r="F643" s="316"/>
    </row>
    <row r="644" spans="1:6">
      <c r="A644" s="313"/>
      <c r="B644" s="313"/>
      <c r="C644" s="314"/>
      <c r="D644" s="315"/>
      <c r="E644" s="315"/>
      <c r="F644" s="316"/>
    </row>
    <row r="645" spans="1:6">
      <c r="A645" s="313"/>
      <c r="B645" s="313"/>
      <c r="C645" s="314"/>
      <c r="D645" s="315"/>
      <c r="E645" s="315"/>
      <c r="F645" s="316"/>
    </row>
    <row r="646" spans="1:6">
      <c r="A646" s="313"/>
      <c r="B646" s="313"/>
      <c r="C646" s="314"/>
      <c r="D646" s="315"/>
      <c r="E646" s="315"/>
      <c r="F646" s="316"/>
    </row>
    <row r="647" spans="1:6">
      <c r="A647" s="313"/>
      <c r="B647" s="313"/>
      <c r="C647" s="314"/>
      <c r="D647" s="315"/>
      <c r="E647" s="315"/>
      <c r="F647" s="316"/>
    </row>
    <row r="648" spans="1:6">
      <c r="A648" s="313"/>
      <c r="B648" s="313"/>
      <c r="C648" s="314"/>
      <c r="D648" s="315"/>
      <c r="E648" s="315"/>
      <c r="F648" s="316"/>
    </row>
    <row r="649" spans="1:6">
      <c r="A649" s="313"/>
      <c r="B649" s="313"/>
      <c r="C649" s="314"/>
      <c r="D649" s="315"/>
      <c r="E649" s="315"/>
      <c r="F649" s="316"/>
    </row>
    <row r="650" spans="1:6">
      <c r="A650" s="313"/>
      <c r="B650" s="313"/>
      <c r="C650" s="314"/>
      <c r="D650" s="315"/>
      <c r="E650" s="315"/>
      <c r="F650" s="316"/>
    </row>
    <row r="651" spans="1:6">
      <c r="A651" s="313"/>
      <c r="B651" s="313"/>
      <c r="C651" s="314"/>
      <c r="D651" s="315"/>
      <c r="E651" s="315"/>
      <c r="F651" s="316"/>
    </row>
    <row r="652" spans="1:6">
      <c r="A652" s="313"/>
      <c r="B652" s="313"/>
      <c r="C652" s="314"/>
      <c r="D652" s="315"/>
      <c r="E652" s="315"/>
      <c r="F652" s="316"/>
    </row>
    <row r="653" spans="1:6">
      <c r="A653" s="313"/>
      <c r="B653" s="313"/>
      <c r="C653" s="314"/>
      <c r="D653" s="315"/>
      <c r="E653" s="315"/>
      <c r="F653" s="316"/>
    </row>
    <row r="654" spans="1:6">
      <c r="A654" s="313"/>
      <c r="B654" s="313"/>
      <c r="C654" s="314"/>
      <c r="D654" s="315"/>
      <c r="E654" s="315"/>
      <c r="F654" s="316"/>
    </row>
    <row r="655" spans="1:6">
      <c r="A655" s="313"/>
      <c r="B655" s="313"/>
      <c r="C655" s="314"/>
      <c r="D655" s="315"/>
      <c r="E655" s="315"/>
      <c r="F655" s="316"/>
    </row>
    <row r="656" spans="1:6">
      <c r="A656" s="313"/>
      <c r="B656" s="313"/>
      <c r="C656" s="314"/>
      <c r="D656" s="315"/>
      <c r="E656" s="315"/>
      <c r="F656" s="316"/>
    </row>
    <row r="657" spans="1:6">
      <c r="A657" s="313"/>
      <c r="B657" s="313"/>
      <c r="C657" s="314"/>
      <c r="D657" s="315"/>
      <c r="E657" s="315"/>
      <c r="F657" s="316"/>
    </row>
    <row r="658" spans="1:6">
      <c r="A658" s="313"/>
      <c r="B658" s="313"/>
      <c r="C658" s="314"/>
      <c r="D658" s="315"/>
      <c r="E658" s="315"/>
      <c r="F658" s="316"/>
    </row>
    <row r="659" spans="1:6">
      <c r="A659" s="313"/>
      <c r="B659" s="313"/>
      <c r="C659" s="314"/>
      <c r="D659" s="315"/>
      <c r="E659" s="315"/>
      <c r="F659" s="316"/>
    </row>
    <row r="660" spans="1:6">
      <c r="A660" s="313"/>
      <c r="B660" s="313"/>
      <c r="C660" s="314"/>
      <c r="D660" s="315"/>
      <c r="E660" s="315"/>
      <c r="F660" s="316"/>
    </row>
    <row r="661" spans="1:6">
      <c r="A661" s="313"/>
      <c r="B661" s="313"/>
      <c r="C661" s="314"/>
      <c r="D661" s="315"/>
      <c r="E661" s="315"/>
      <c r="F661" s="316"/>
    </row>
    <row r="662" spans="1:6">
      <c r="A662" s="313"/>
      <c r="B662" s="313"/>
      <c r="C662" s="314"/>
      <c r="D662" s="315"/>
      <c r="E662" s="315"/>
      <c r="F662" s="316"/>
    </row>
    <row r="663" spans="1:6">
      <c r="A663" s="313"/>
      <c r="B663" s="313"/>
      <c r="C663" s="314"/>
      <c r="D663" s="315"/>
      <c r="E663" s="315"/>
      <c r="F663" s="316"/>
    </row>
    <row r="664" spans="1:6">
      <c r="A664" s="313"/>
      <c r="B664" s="313"/>
      <c r="C664" s="314"/>
      <c r="D664" s="315"/>
      <c r="E664" s="315"/>
      <c r="F664" s="316"/>
    </row>
    <row r="665" spans="1:6">
      <c r="A665" s="313"/>
      <c r="B665" s="313"/>
      <c r="C665" s="314"/>
      <c r="D665" s="315"/>
      <c r="E665" s="315"/>
      <c r="F665" s="316"/>
    </row>
    <row r="666" spans="1:6">
      <c r="A666" s="313"/>
      <c r="B666" s="313"/>
      <c r="C666" s="314"/>
      <c r="D666" s="315"/>
      <c r="E666" s="315"/>
      <c r="F666" s="316"/>
    </row>
    <row r="667" spans="1:6">
      <c r="A667" s="313"/>
      <c r="B667" s="313"/>
      <c r="C667" s="314"/>
      <c r="D667" s="315"/>
      <c r="E667" s="315"/>
      <c r="F667" s="316"/>
    </row>
    <row r="668" spans="1:6">
      <c r="A668" s="313"/>
      <c r="B668" s="313"/>
      <c r="C668" s="314"/>
      <c r="D668" s="315"/>
      <c r="E668" s="315"/>
      <c r="F668" s="316"/>
    </row>
    <row r="669" spans="1:6">
      <c r="A669" s="313"/>
      <c r="B669" s="313"/>
      <c r="C669" s="314"/>
      <c r="D669" s="315"/>
      <c r="E669" s="315"/>
      <c r="F669" s="316"/>
    </row>
    <row r="670" spans="1:6">
      <c r="A670" s="313"/>
      <c r="B670" s="313"/>
      <c r="C670" s="314"/>
      <c r="D670" s="315"/>
      <c r="E670" s="315"/>
      <c r="F670" s="316"/>
    </row>
    <row r="671" spans="1:6">
      <c r="A671" s="313"/>
      <c r="B671" s="313"/>
      <c r="C671" s="314"/>
      <c r="D671" s="315"/>
      <c r="E671" s="315"/>
      <c r="F671" s="316"/>
    </row>
    <row r="672" spans="1:6">
      <c r="A672" s="313"/>
      <c r="B672" s="313"/>
      <c r="C672" s="314"/>
      <c r="D672" s="315"/>
      <c r="E672" s="315"/>
      <c r="F672" s="316"/>
    </row>
    <row r="673" spans="1:6">
      <c r="A673" s="313"/>
      <c r="B673" s="313"/>
      <c r="C673" s="314"/>
      <c r="D673" s="315"/>
      <c r="E673" s="315"/>
      <c r="F673" s="316"/>
    </row>
    <row r="674" spans="1:6">
      <c r="A674" s="313"/>
      <c r="B674" s="313"/>
      <c r="C674" s="314"/>
      <c r="D674" s="315"/>
      <c r="E674" s="315"/>
      <c r="F674" s="316"/>
    </row>
    <row r="675" spans="1:6">
      <c r="A675" s="313"/>
      <c r="B675" s="313"/>
      <c r="C675" s="314"/>
      <c r="D675" s="315"/>
      <c r="E675" s="315"/>
      <c r="F675" s="316"/>
    </row>
    <row r="676" spans="1:6">
      <c r="A676" s="313"/>
      <c r="B676" s="313"/>
      <c r="C676" s="314"/>
      <c r="D676" s="315"/>
      <c r="E676" s="315"/>
      <c r="F676" s="316"/>
    </row>
    <row r="677" spans="1:6">
      <c r="A677" s="313"/>
      <c r="B677" s="313"/>
      <c r="C677" s="314"/>
      <c r="D677" s="315"/>
      <c r="E677" s="315"/>
      <c r="F677" s="316"/>
    </row>
    <row r="678" spans="1:6">
      <c r="A678" s="313"/>
      <c r="B678" s="313"/>
      <c r="C678" s="314"/>
      <c r="D678" s="315"/>
      <c r="E678" s="315"/>
      <c r="F678" s="316"/>
    </row>
    <row r="679" spans="1:6">
      <c r="A679" s="313"/>
      <c r="B679" s="313"/>
      <c r="C679" s="314"/>
      <c r="D679" s="315"/>
      <c r="E679" s="315"/>
      <c r="F679" s="316"/>
    </row>
    <row r="680" spans="1:6">
      <c r="A680" s="313"/>
      <c r="B680" s="313"/>
      <c r="C680" s="314"/>
      <c r="D680" s="315"/>
      <c r="E680" s="315"/>
      <c r="F680" s="316"/>
    </row>
    <row r="681" spans="1:6">
      <c r="A681" s="313"/>
      <c r="B681" s="313"/>
      <c r="C681" s="314"/>
      <c r="D681" s="315"/>
      <c r="E681" s="315"/>
      <c r="F681" s="316"/>
    </row>
    <row r="682" spans="1:6">
      <c r="A682" s="313"/>
      <c r="B682" s="313"/>
      <c r="C682" s="314"/>
      <c r="D682" s="315"/>
      <c r="E682" s="315"/>
      <c r="F682" s="316"/>
    </row>
    <row r="683" spans="1:6">
      <c r="A683" s="313"/>
      <c r="B683" s="313"/>
      <c r="C683" s="314"/>
      <c r="D683" s="315"/>
      <c r="E683" s="315"/>
      <c r="F683" s="316"/>
    </row>
    <row r="684" spans="1:6">
      <c r="A684" s="313"/>
      <c r="B684" s="313"/>
      <c r="C684" s="314"/>
      <c r="D684" s="315"/>
      <c r="E684" s="315"/>
      <c r="F684" s="316"/>
    </row>
    <row r="685" spans="1:6">
      <c r="A685" s="313"/>
      <c r="B685" s="313"/>
      <c r="C685" s="314"/>
      <c r="D685" s="315"/>
      <c r="E685" s="315"/>
      <c r="F685" s="316"/>
    </row>
    <row r="686" spans="1:6">
      <c r="A686" s="313"/>
      <c r="B686" s="313"/>
      <c r="C686" s="314"/>
      <c r="D686" s="315"/>
      <c r="E686" s="315"/>
      <c r="F686" s="316"/>
    </row>
    <row r="687" spans="1:6">
      <c r="A687" s="313"/>
      <c r="B687" s="313"/>
      <c r="C687" s="314"/>
      <c r="D687" s="315"/>
      <c r="E687" s="315"/>
      <c r="F687" s="316"/>
    </row>
    <row r="688" spans="1:6">
      <c r="A688" s="313"/>
      <c r="B688" s="313"/>
      <c r="C688" s="314"/>
      <c r="D688" s="315"/>
      <c r="E688" s="315"/>
      <c r="F688" s="316"/>
    </row>
    <row r="689" spans="1:6">
      <c r="A689" s="313"/>
      <c r="B689" s="313"/>
      <c r="C689" s="314"/>
      <c r="D689" s="315"/>
      <c r="E689" s="315"/>
      <c r="F689" s="316"/>
    </row>
    <row r="690" spans="1:6">
      <c r="A690" s="313"/>
      <c r="B690" s="313"/>
      <c r="C690" s="314"/>
      <c r="D690" s="315"/>
      <c r="E690" s="315"/>
      <c r="F690" s="316"/>
    </row>
    <row r="691" spans="1:6">
      <c r="A691" s="313"/>
      <c r="B691" s="313"/>
      <c r="C691" s="314"/>
      <c r="D691" s="315"/>
      <c r="E691" s="315"/>
      <c r="F691" s="316"/>
    </row>
    <row r="692" spans="1:6">
      <c r="A692" s="313"/>
      <c r="B692" s="313"/>
      <c r="C692" s="314"/>
      <c r="D692" s="315"/>
      <c r="E692" s="315"/>
      <c r="F692" s="316"/>
    </row>
    <row r="693" spans="1:6">
      <c r="A693" s="313"/>
      <c r="B693" s="313"/>
      <c r="C693" s="314"/>
      <c r="D693" s="315"/>
      <c r="E693" s="315"/>
      <c r="F693" s="316"/>
    </row>
    <row r="694" spans="1:6">
      <c r="A694" s="313"/>
      <c r="B694" s="313"/>
      <c r="C694" s="314"/>
      <c r="D694" s="315"/>
      <c r="E694" s="315"/>
      <c r="F694" s="316"/>
    </row>
    <row r="695" spans="1:6">
      <c r="A695" s="313"/>
      <c r="B695" s="313"/>
      <c r="C695" s="314"/>
      <c r="D695" s="315"/>
      <c r="E695" s="315"/>
      <c r="F695" s="316"/>
    </row>
    <row r="696" spans="1:6">
      <c r="A696" s="313"/>
      <c r="B696" s="313"/>
      <c r="C696" s="314"/>
      <c r="D696" s="315"/>
      <c r="E696" s="315"/>
      <c r="F696" s="316"/>
    </row>
    <row r="697" spans="1:6">
      <c r="A697" s="313"/>
      <c r="B697" s="313"/>
      <c r="C697" s="314"/>
      <c r="D697" s="315"/>
      <c r="E697" s="315"/>
      <c r="F697" s="316"/>
    </row>
    <row r="698" spans="1:6">
      <c r="A698" s="313"/>
      <c r="B698" s="313"/>
      <c r="C698" s="314"/>
      <c r="D698" s="315"/>
      <c r="E698" s="315"/>
      <c r="F698" s="316"/>
    </row>
    <row r="699" spans="1:6">
      <c r="A699" s="313"/>
      <c r="B699" s="313"/>
      <c r="C699" s="314"/>
      <c r="D699" s="315"/>
      <c r="E699" s="315"/>
      <c r="F699" s="316"/>
    </row>
    <row r="700" spans="1:6">
      <c r="A700" s="313"/>
      <c r="B700" s="313"/>
      <c r="C700" s="314"/>
      <c r="D700" s="315"/>
      <c r="E700" s="315"/>
      <c r="F700" s="316"/>
    </row>
    <row r="701" spans="1:6">
      <c r="A701" s="313"/>
      <c r="B701" s="313"/>
      <c r="C701" s="314"/>
      <c r="D701" s="315"/>
      <c r="E701" s="315"/>
      <c r="F701" s="316"/>
    </row>
    <row r="702" spans="1:6">
      <c r="A702" s="313"/>
      <c r="B702" s="313"/>
      <c r="C702" s="314"/>
      <c r="D702" s="315"/>
      <c r="E702" s="315"/>
      <c r="F702" s="316"/>
    </row>
    <row r="703" spans="1:6">
      <c r="A703" s="313"/>
      <c r="B703" s="313"/>
      <c r="C703" s="314"/>
      <c r="D703" s="315"/>
      <c r="E703" s="315"/>
      <c r="F703" s="316"/>
    </row>
    <row r="704" spans="1:6">
      <c r="A704" s="313"/>
      <c r="B704" s="313"/>
      <c r="C704" s="314"/>
      <c r="D704" s="315"/>
      <c r="E704" s="315"/>
      <c r="F704" s="316"/>
    </row>
    <row r="705" spans="1:6">
      <c r="A705" s="313"/>
      <c r="B705" s="313"/>
      <c r="C705" s="314"/>
      <c r="D705" s="315"/>
      <c r="E705" s="315"/>
      <c r="F705" s="316"/>
    </row>
    <row r="706" spans="1:6">
      <c r="A706" s="313"/>
      <c r="B706" s="313"/>
      <c r="C706" s="314"/>
      <c r="D706" s="315"/>
      <c r="E706" s="315"/>
      <c r="F706" s="316"/>
    </row>
    <row r="707" spans="1:6">
      <c r="A707" s="313"/>
      <c r="B707" s="313"/>
      <c r="C707" s="314"/>
      <c r="D707" s="315"/>
      <c r="E707" s="315"/>
      <c r="F707" s="316"/>
    </row>
    <row r="708" spans="1:6">
      <c r="A708" s="313"/>
      <c r="B708" s="313"/>
      <c r="C708" s="314"/>
      <c r="D708" s="315"/>
      <c r="E708" s="315"/>
      <c r="F708" s="316"/>
    </row>
    <row r="709" spans="1:6">
      <c r="A709" s="313"/>
      <c r="B709" s="313"/>
      <c r="C709" s="314"/>
      <c r="D709" s="315"/>
      <c r="E709" s="315"/>
      <c r="F709" s="316"/>
    </row>
    <row r="710" spans="1:6">
      <c r="A710" s="313"/>
      <c r="B710" s="313"/>
      <c r="C710" s="314"/>
      <c r="D710" s="315"/>
      <c r="E710" s="315"/>
      <c r="F710" s="316"/>
    </row>
    <row r="711" spans="1:6">
      <c r="A711" s="313"/>
      <c r="B711" s="313"/>
      <c r="C711" s="314"/>
      <c r="D711" s="315"/>
      <c r="E711" s="315"/>
      <c r="F711" s="316"/>
    </row>
    <row r="712" spans="1:6">
      <c r="A712" s="313"/>
      <c r="B712" s="313"/>
      <c r="C712" s="314"/>
      <c r="D712" s="315"/>
      <c r="E712" s="315"/>
      <c r="F712" s="316"/>
    </row>
    <row r="713" spans="1:6">
      <c r="A713" s="313"/>
      <c r="B713" s="313"/>
      <c r="C713" s="314"/>
      <c r="D713" s="315"/>
      <c r="E713" s="315"/>
      <c r="F713" s="316"/>
    </row>
    <row r="714" spans="1:6">
      <c r="A714" s="313"/>
      <c r="B714" s="313"/>
      <c r="C714" s="314"/>
      <c r="D714" s="315"/>
      <c r="E714" s="315"/>
      <c r="F714" s="316"/>
    </row>
    <row r="715" spans="1:6">
      <c r="A715" s="313"/>
      <c r="B715" s="313"/>
      <c r="C715" s="314"/>
      <c r="D715" s="315"/>
      <c r="E715" s="315"/>
      <c r="F715" s="316"/>
    </row>
    <row r="716" spans="1:6">
      <c r="A716" s="313"/>
      <c r="B716" s="313"/>
      <c r="C716" s="314"/>
      <c r="D716" s="315"/>
      <c r="E716" s="315"/>
      <c r="F716" s="316"/>
    </row>
    <row r="717" spans="1:6">
      <c r="A717" s="313"/>
      <c r="B717" s="313"/>
      <c r="C717" s="314"/>
      <c r="D717" s="315"/>
      <c r="E717" s="315"/>
      <c r="F717" s="316"/>
    </row>
    <row r="718" spans="1:6">
      <c r="A718" s="313"/>
      <c r="B718" s="313"/>
      <c r="C718" s="314"/>
      <c r="D718" s="315"/>
      <c r="E718" s="315"/>
      <c r="F718" s="316"/>
    </row>
    <row r="719" spans="1:6">
      <c r="A719" s="313"/>
      <c r="B719" s="313"/>
      <c r="C719" s="314"/>
      <c r="D719" s="315"/>
      <c r="E719" s="315"/>
      <c r="F719" s="316"/>
    </row>
    <row r="720" spans="1:6">
      <c r="A720" s="313"/>
      <c r="B720" s="313"/>
      <c r="C720" s="314"/>
      <c r="D720" s="315"/>
      <c r="E720" s="315"/>
      <c r="F720" s="316"/>
    </row>
    <row r="721" spans="1:6">
      <c r="A721" s="313"/>
      <c r="B721" s="313"/>
      <c r="C721" s="314"/>
      <c r="D721" s="315"/>
      <c r="E721" s="315"/>
      <c r="F721" s="316"/>
    </row>
    <row r="722" spans="1:6">
      <c r="A722" s="313"/>
      <c r="B722" s="313"/>
      <c r="C722" s="314"/>
      <c r="D722" s="315"/>
      <c r="E722" s="315"/>
      <c r="F722" s="316"/>
    </row>
    <row r="723" spans="1:6">
      <c r="A723" s="313"/>
      <c r="B723" s="313"/>
      <c r="C723" s="314"/>
      <c r="D723" s="315"/>
      <c r="E723" s="315"/>
      <c r="F723" s="316"/>
    </row>
    <row r="724" spans="1:6">
      <c r="A724" s="313"/>
      <c r="B724" s="313"/>
      <c r="C724" s="314"/>
      <c r="D724" s="315"/>
      <c r="E724" s="315"/>
      <c r="F724" s="316"/>
    </row>
    <row r="725" spans="1:6">
      <c r="A725" s="320"/>
      <c r="B725" s="320"/>
      <c r="C725" s="320"/>
      <c r="D725" s="320"/>
      <c r="E725" s="320"/>
      <c r="F725" s="317"/>
    </row>
    <row r="726" spans="1:6">
      <c r="A726" s="320"/>
      <c r="B726" s="320"/>
      <c r="C726" s="320"/>
      <c r="D726" s="320"/>
      <c r="E726" s="320"/>
      <c r="F726" s="317"/>
    </row>
    <row r="727" spans="1:6">
      <c r="A727" s="320"/>
      <c r="B727" s="320"/>
      <c r="C727" s="320"/>
      <c r="D727" s="320"/>
      <c r="E727" s="320"/>
      <c r="F727" s="317"/>
    </row>
    <row r="728" spans="1:6">
      <c r="A728" s="320"/>
      <c r="B728" s="320"/>
      <c r="C728" s="320"/>
      <c r="D728" s="320"/>
      <c r="E728" s="320"/>
      <c r="F728" s="317"/>
    </row>
    <row r="729" spans="1:6">
      <c r="A729" s="320"/>
      <c r="B729" s="320"/>
      <c r="C729" s="320"/>
      <c r="D729" s="320"/>
      <c r="E729" s="320"/>
      <c r="F729" s="317"/>
    </row>
    <row r="730" spans="1:6">
      <c r="A730" s="320"/>
      <c r="B730" s="320"/>
      <c r="C730" s="320"/>
      <c r="D730" s="320"/>
      <c r="E730" s="320"/>
      <c r="F730" s="317"/>
    </row>
    <row r="731" spans="1:6">
      <c r="A731" s="320"/>
      <c r="B731" s="320"/>
      <c r="C731" s="320"/>
      <c r="D731" s="320"/>
      <c r="E731" s="320"/>
      <c r="F731" s="317"/>
    </row>
    <row r="732" spans="1:6">
      <c r="A732" s="320"/>
      <c r="B732" s="320"/>
      <c r="C732" s="320"/>
      <c r="D732" s="320"/>
      <c r="E732" s="320"/>
      <c r="F732" s="317"/>
    </row>
    <row r="733" spans="1:6">
      <c r="A733" s="320"/>
      <c r="B733" s="320"/>
      <c r="C733" s="320"/>
      <c r="D733" s="320"/>
      <c r="E733" s="320"/>
      <c r="F733" s="317"/>
    </row>
    <row r="734" spans="1:6">
      <c r="A734" s="320"/>
      <c r="B734" s="320"/>
      <c r="C734" s="320"/>
      <c r="D734" s="320"/>
      <c r="E734" s="320"/>
      <c r="F734" s="317"/>
    </row>
    <row r="735" spans="1:6">
      <c r="A735" s="320"/>
      <c r="B735" s="320"/>
      <c r="C735" s="320"/>
      <c r="D735" s="320"/>
      <c r="E735" s="320"/>
      <c r="F735" s="317"/>
    </row>
    <row r="736" spans="1:6">
      <c r="A736" s="320"/>
      <c r="B736" s="320"/>
      <c r="C736" s="320"/>
      <c r="D736" s="320"/>
      <c r="E736" s="320"/>
      <c r="F736" s="317"/>
    </row>
    <row r="737" spans="1:6">
      <c r="A737" s="320"/>
      <c r="B737" s="320"/>
      <c r="C737" s="320"/>
      <c r="D737" s="320"/>
      <c r="E737" s="320"/>
      <c r="F737" s="317"/>
    </row>
    <row r="738" spans="1:6">
      <c r="A738" s="320"/>
      <c r="B738" s="320"/>
      <c r="C738" s="320"/>
      <c r="D738" s="320"/>
      <c r="E738" s="320"/>
      <c r="F738" s="317"/>
    </row>
    <row r="739" spans="1:6">
      <c r="A739" s="320"/>
      <c r="B739" s="320"/>
      <c r="C739" s="320"/>
      <c r="D739" s="320"/>
      <c r="E739" s="320"/>
      <c r="F739" s="317"/>
    </row>
    <row r="740" spans="1:6">
      <c r="A740" s="320"/>
      <c r="B740" s="320"/>
      <c r="C740" s="320"/>
      <c r="D740" s="320"/>
      <c r="E740" s="320"/>
      <c r="F740" s="317"/>
    </row>
    <row r="741" spans="1:6">
      <c r="A741" s="320"/>
      <c r="B741" s="320"/>
      <c r="C741" s="320"/>
      <c r="D741" s="320"/>
      <c r="E741" s="320"/>
      <c r="F741" s="317"/>
    </row>
    <row r="742" spans="1:6">
      <c r="A742" s="320"/>
      <c r="B742" s="320"/>
      <c r="C742" s="320"/>
      <c r="D742" s="320"/>
      <c r="E742" s="320"/>
      <c r="F742" s="317"/>
    </row>
    <row r="743" spans="1:6">
      <c r="A743" s="320"/>
      <c r="B743" s="320"/>
      <c r="C743" s="320"/>
      <c r="D743" s="320"/>
      <c r="E743" s="320"/>
      <c r="F743" s="317"/>
    </row>
    <row r="744" spans="1:6">
      <c r="A744" s="320"/>
      <c r="B744" s="320"/>
      <c r="C744" s="320"/>
      <c r="D744" s="320"/>
      <c r="E744" s="320"/>
      <c r="F744" s="317"/>
    </row>
    <row r="745" spans="1:6">
      <c r="A745" s="320"/>
      <c r="B745" s="320"/>
      <c r="C745" s="320"/>
      <c r="D745" s="320"/>
      <c r="E745" s="320"/>
      <c r="F745" s="317"/>
    </row>
    <row r="746" spans="1:6">
      <c r="A746" s="320"/>
      <c r="B746" s="320"/>
      <c r="C746" s="320"/>
      <c r="D746" s="320"/>
      <c r="E746" s="320"/>
      <c r="F746" s="317"/>
    </row>
    <row r="747" spans="1:6">
      <c r="A747" s="320"/>
      <c r="B747" s="320"/>
      <c r="C747" s="320"/>
      <c r="D747" s="320"/>
      <c r="E747" s="320"/>
      <c r="F747" s="317"/>
    </row>
    <row r="748" spans="1:6">
      <c r="A748" s="320"/>
      <c r="B748" s="320"/>
      <c r="C748" s="320"/>
      <c r="D748" s="320"/>
      <c r="E748" s="320"/>
      <c r="F748" s="317"/>
    </row>
    <row r="749" spans="1:6">
      <c r="A749" s="320"/>
      <c r="B749" s="320"/>
      <c r="C749" s="320"/>
      <c r="D749" s="320"/>
      <c r="E749" s="320"/>
      <c r="F749" s="317"/>
    </row>
    <row r="750" spans="1:6">
      <c r="A750" s="320"/>
      <c r="B750" s="320"/>
      <c r="C750" s="320"/>
      <c r="D750" s="320"/>
      <c r="E750" s="320"/>
      <c r="F750" s="317"/>
    </row>
    <row r="751" spans="1:6">
      <c r="A751" s="320"/>
      <c r="B751" s="320"/>
      <c r="C751" s="320"/>
      <c r="D751" s="320"/>
      <c r="E751" s="320"/>
      <c r="F751" s="317"/>
    </row>
    <row r="752" spans="1:6">
      <c r="A752" s="320"/>
      <c r="B752" s="320"/>
      <c r="C752" s="320"/>
      <c r="D752" s="320"/>
      <c r="E752" s="320"/>
      <c r="F752" s="317"/>
    </row>
    <row r="753" spans="1:6">
      <c r="A753" s="320"/>
      <c r="B753" s="320"/>
      <c r="C753" s="320"/>
      <c r="D753" s="320"/>
      <c r="E753" s="320"/>
      <c r="F753" s="317"/>
    </row>
    <row r="754" spans="1:6">
      <c r="A754" s="320"/>
      <c r="B754" s="320"/>
      <c r="C754" s="320"/>
      <c r="D754" s="320"/>
      <c r="E754" s="320"/>
      <c r="F754" s="317"/>
    </row>
    <row r="755" spans="1:6">
      <c r="A755" s="320"/>
      <c r="B755" s="320"/>
      <c r="C755" s="320"/>
      <c r="D755" s="320"/>
      <c r="E755" s="320"/>
      <c r="F755" s="317"/>
    </row>
    <row r="756" spans="1:6">
      <c r="A756" s="320"/>
      <c r="B756" s="320"/>
      <c r="C756" s="320"/>
      <c r="D756" s="320"/>
      <c r="E756" s="320"/>
      <c r="F756" s="317"/>
    </row>
    <row r="757" spans="1:6">
      <c r="A757" s="320"/>
      <c r="B757" s="320"/>
      <c r="C757" s="320"/>
      <c r="D757" s="320"/>
      <c r="E757" s="320"/>
      <c r="F757" s="317"/>
    </row>
    <row r="758" spans="1:6">
      <c r="A758" s="320"/>
      <c r="B758" s="320"/>
      <c r="C758" s="320"/>
      <c r="D758" s="320"/>
      <c r="E758" s="320"/>
      <c r="F758" s="317"/>
    </row>
    <row r="759" spans="1:6">
      <c r="A759" s="320"/>
      <c r="B759" s="320"/>
      <c r="C759" s="320"/>
      <c r="D759" s="320"/>
      <c r="E759" s="320"/>
      <c r="F759" s="317"/>
    </row>
    <row r="760" spans="1:6">
      <c r="A760" s="320"/>
      <c r="B760" s="320"/>
      <c r="C760" s="320"/>
      <c r="D760" s="320"/>
      <c r="E760" s="320"/>
      <c r="F760" s="317"/>
    </row>
    <row r="761" spans="1:6">
      <c r="A761" s="320"/>
      <c r="B761" s="320"/>
      <c r="C761" s="320"/>
      <c r="D761" s="320"/>
      <c r="E761" s="320"/>
      <c r="F761" s="317"/>
    </row>
    <row r="762" spans="1:6">
      <c r="A762" s="320"/>
      <c r="B762" s="320"/>
      <c r="C762" s="320"/>
      <c r="D762" s="320"/>
      <c r="E762" s="320"/>
      <c r="F762" s="317"/>
    </row>
    <row r="763" spans="1:6">
      <c r="A763" s="320"/>
      <c r="B763" s="320"/>
      <c r="C763" s="320"/>
      <c r="D763" s="320"/>
      <c r="E763" s="320"/>
      <c r="F763" s="317"/>
    </row>
    <row r="764" spans="1:6">
      <c r="A764" s="320"/>
      <c r="B764" s="320"/>
      <c r="C764" s="320"/>
      <c r="D764" s="320"/>
      <c r="E764" s="320"/>
      <c r="F764" s="317"/>
    </row>
    <row r="765" spans="1:6">
      <c r="A765" s="320"/>
      <c r="B765" s="320"/>
      <c r="C765" s="320"/>
      <c r="D765" s="320"/>
      <c r="E765" s="320"/>
      <c r="F765" s="317"/>
    </row>
    <row r="766" spans="1:6">
      <c r="A766" s="320"/>
      <c r="B766" s="320"/>
      <c r="C766" s="320"/>
      <c r="D766" s="320"/>
      <c r="E766" s="320"/>
      <c r="F766" s="317"/>
    </row>
    <row r="767" spans="1:6">
      <c r="A767" s="320"/>
      <c r="B767" s="320"/>
      <c r="C767" s="320"/>
      <c r="D767" s="320"/>
      <c r="E767" s="320"/>
      <c r="F767" s="317"/>
    </row>
    <row r="768" spans="1:6">
      <c r="A768" s="320"/>
      <c r="B768" s="320"/>
      <c r="C768" s="320"/>
      <c r="D768" s="320"/>
      <c r="E768" s="320"/>
      <c r="F768" s="317"/>
    </row>
    <row r="769" spans="1:6">
      <c r="A769" s="320"/>
      <c r="B769" s="320"/>
      <c r="C769" s="320"/>
      <c r="D769" s="320"/>
      <c r="E769" s="320"/>
      <c r="F769" s="317"/>
    </row>
    <row r="770" spans="1:6">
      <c r="A770" s="320"/>
      <c r="B770" s="320"/>
      <c r="C770" s="320"/>
      <c r="D770" s="320"/>
      <c r="E770" s="320"/>
      <c r="F770" s="317"/>
    </row>
    <row r="771" spans="1:6">
      <c r="A771" s="320"/>
      <c r="B771" s="320"/>
      <c r="C771" s="320"/>
      <c r="D771" s="320"/>
      <c r="E771" s="320"/>
      <c r="F771" s="317"/>
    </row>
    <row r="772" spans="1:6">
      <c r="A772" s="320"/>
      <c r="B772" s="320"/>
      <c r="C772" s="320"/>
      <c r="D772" s="320"/>
      <c r="E772" s="320"/>
      <c r="F772" s="317"/>
    </row>
    <row r="773" spans="1:6">
      <c r="A773" s="320"/>
      <c r="B773" s="320"/>
      <c r="C773" s="320"/>
      <c r="D773" s="320"/>
      <c r="E773" s="320"/>
      <c r="F773" s="317"/>
    </row>
    <row r="774" spans="1:6">
      <c r="A774" s="320"/>
      <c r="B774" s="320"/>
      <c r="C774" s="320"/>
      <c r="D774" s="320"/>
      <c r="E774" s="320"/>
      <c r="F774" s="317"/>
    </row>
    <row r="775" spans="1:6">
      <c r="A775" s="320"/>
      <c r="B775" s="320"/>
      <c r="C775" s="320"/>
      <c r="D775" s="320"/>
      <c r="E775" s="320"/>
      <c r="F775" s="317"/>
    </row>
    <row r="776" spans="1:6">
      <c r="A776" s="320"/>
      <c r="B776" s="320"/>
      <c r="C776" s="320"/>
      <c r="D776" s="320"/>
      <c r="E776" s="320"/>
      <c r="F776" s="317"/>
    </row>
    <row r="777" spans="1:6">
      <c r="A777" s="320"/>
      <c r="B777" s="320"/>
      <c r="C777" s="320"/>
      <c r="D777" s="320"/>
      <c r="E777" s="320"/>
      <c r="F777" s="317"/>
    </row>
    <row r="778" spans="1:6">
      <c r="A778" s="320"/>
      <c r="B778" s="320"/>
      <c r="C778" s="320"/>
      <c r="D778" s="320"/>
      <c r="E778" s="320"/>
      <c r="F778" s="317"/>
    </row>
    <row r="779" spans="1:6">
      <c r="A779" s="320"/>
      <c r="B779" s="320"/>
      <c r="C779" s="320"/>
      <c r="D779" s="320"/>
      <c r="E779" s="320"/>
      <c r="F779" s="317"/>
    </row>
    <row r="780" spans="1:6">
      <c r="A780" s="320"/>
      <c r="B780" s="320"/>
      <c r="C780" s="320"/>
      <c r="D780" s="320"/>
      <c r="E780" s="320"/>
      <c r="F780" s="317"/>
    </row>
    <row r="781" spans="1:6">
      <c r="A781" s="320"/>
      <c r="B781" s="320"/>
      <c r="C781" s="320"/>
      <c r="D781" s="320"/>
      <c r="E781" s="320"/>
      <c r="F781" s="317"/>
    </row>
    <row r="782" spans="1:6">
      <c r="A782" s="320"/>
      <c r="B782" s="320"/>
      <c r="C782" s="320"/>
      <c r="D782" s="320"/>
      <c r="E782" s="320"/>
      <c r="F782" s="317"/>
    </row>
    <row r="783" spans="1:6">
      <c r="A783" s="320"/>
      <c r="B783" s="320"/>
      <c r="C783" s="320"/>
      <c r="D783" s="320"/>
      <c r="E783" s="320"/>
      <c r="F783" s="317"/>
    </row>
    <row r="784" spans="1:6">
      <c r="A784" s="320"/>
      <c r="B784" s="320"/>
      <c r="C784" s="320"/>
      <c r="D784" s="320"/>
      <c r="E784" s="320"/>
      <c r="F784" s="317"/>
    </row>
    <row r="785" spans="1:6">
      <c r="A785" s="320"/>
      <c r="B785" s="320"/>
      <c r="C785" s="320"/>
      <c r="D785" s="320"/>
      <c r="E785" s="320"/>
      <c r="F785" s="317"/>
    </row>
    <row r="786" spans="1:6">
      <c r="A786" s="320"/>
      <c r="B786" s="320"/>
      <c r="C786" s="320"/>
      <c r="D786" s="320"/>
      <c r="E786" s="320"/>
      <c r="F786" s="317"/>
    </row>
    <row r="787" spans="1:6">
      <c r="A787" s="320"/>
      <c r="B787" s="320"/>
      <c r="C787" s="320"/>
      <c r="D787" s="320"/>
      <c r="E787" s="320"/>
      <c r="F787" s="317"/>
    </row>
    <row r="788" spans="1:6">
      <c r="A788" s="320"/>
      <c r="B788" s="320"/>
      <c r="C788" s="320"/>
      <c r="D788" s="320"/>
      <c r="E788" s="320"/>
      <c r="F788" s="317"/>
    </row>
    <row r="789" spans="1:6">
      <c r="A789" s="320"/>
      <c r="B789" s="320"/>
      <c r="C789" s="320"/>
      <c r="D789" s="320"/>
      <c r="E789" s="320"/>
      <c r="F789" s="317"/>
    </row>
    <row r="790" spans="1:6">
      <c r="A790" s="320"/>
      <c r="B790" s="320"/>
      <c r="C790" s="320"/>
      <c r="D790" s="320"/>
      <c r="E790" s="320"/>
      <c r="F790" s="317"/>
    </row>
    <row r="791" spans="1:6">
      <c r="A791" s="320"/>
      <c r="B791" s="320"/>
      <c r="C791" s="320"/>
      <c r="D791" s="320"/>
      <c r="E791" s="320"/>
      <c r="F791" s="317"/>
    </row>
    <row r="792" spans="1:6">
      <c r="A792" s="320"/>
      <c r="B792" s="320"/>
      <c r="C792" s="320"/>
      <c r="D792" s="320"/>
      <c r="E792" s="320"/>
      <c r="F792" s="317"/>
    </row>
    <row r="793" spans="1:6">
      <c r="A793" s="320"/>
      <c r="B793" s="320"/>
      <c r="C793" s="320"/>
      <c r="D793" s="320"/>
      <c r="E793" s="320"/>
      <c r="F793" s="317"/>
    </row>
    <row r="794" spans="1:6">
      <c r="A794" s="320"/>
      <c r="B794" s="320"/>
      <c r="C794" s="320"/>
      <c r="D794" s="320"/>
      <c r="E794" s="320"/>
      <c r="F794" s="317"/>
    </row>
    <row r="795" spans="1:6">
      <c r="A795" s="320"/>
      <c r="B795" s="320"/>
      <c r="C795" s="320"/>
      <c r="D795" s="320"/>
      <c r="E795" s="320"/>
      <c r="F795" s="317"/>
    </row>
    <row r="796" spans="1:6">
      <c r="A796" s="320"/>
      <c r="B796" s="320"/>
      <c r="C796" s="320"/>
      <c r="D796" s="320"/>
      <c r="E796" s="320"/>
      <c r="F796" s="317"/>
    </row>
    <row r="797" spans="1:6">
      <c r="A797" s="320"/>
      <c r="B797" s="320"/>
      <c r="C797" s="320"/>
      <c r="D797" s="320"/>
      <c r="E797" s="320"/>
      <c r="F797" s="317"/>
    </row>
    <row r="798" spans="1:6">
      <c r="A798" s="320"/>
      <c r="B798" s="320"/>
      <c r="C798" s="320"/>
      <c r="D798" s="320"/>
      <c r="E798" s="320"/>
      <c r="F798" s="317"/>
    </row>
    <row r="799" spans="1:6">
      <c r="A799" s="320"/>
      <c r="B799" s="320"/>
      <c r="C799" s="320"/>
      <c r="D799" s="320"/>
      <c r="E799" s="320"/>
      <c r="F799" s="317"/>
    </row>
    <row r="800" spans="1:6">
      <c r="A800" s="320"/>
      <c r="B800" s="320"/>
      <c r="C800" s="320"/>
      <c r="D800" s="320"/>
      <c r="E800" s="320"/>
      <c r="F800" s="317"/>
    </row>
    <row r="801" spans="1:6">
      <c r="A801" s="320"/>
      <c r="B801" s="320"/>
      <c r="C801" s="320"/>
      <c r="D801" s="320"/>
      <c r="E801" s="320"/>
      <c r="F801" s="317"/>
    </row>
    <row r="802" spans="1:6">
      <c r="A802" s="320"/>
      <c r="B802" s="320"/>
      <c r="C802" s="320"/>
      <c r="D802" s="320"/>
      <c r="E802" s="320"/>
      <c r="F802" s="317"/>
    </row>
    <row r="803" spans="1:6">
      <c r="A803" s="320"/>
      <c r="B803" s="320"/>
      <c r="C803" s="320"/>
      <c r="D803" s="320"/>
      <c r="E803" s="320"/>
      <c r="F803" s="317"/>
    </row>
    <row r="804" spans="1:6">
      <c r="A804" s="320"/>
      <c r="B804" s="320"/>
      <c r="C804" s="320"/>
      <c r="D804" s="320"/>
      <c r="E804" s="320"/>
      <c r="F804" s="317"/>
    </row>
    <row r="805" spans="1:6">
      <c r="A805" s="320"/>
      <c r="B805" s="320"/>
      <c r="C805" s="320"/>
      <c r="D805" s="320"/>
      <c r="E805" s="320"/>
      <c r="F805" s="317"/>
    </row>
    <row r="806" spans="1:6">
      <c r="A806" s="320"/>
      <c r="B806" s="320"/>
      <c r="C806" s="320"/>
      <c r="D806" s="320"/>
      <c r="E806" s="320"/>
      <c r="F806" s="317"/>
    </row>
    <row r="807" spans="1:6">
      <c r="A807" s="320"/>
      <c r="B807" s="320"/>
      <c r="C807" s="320"/>
      <c r="D807" s="320"/>
      <c r="E807" s="320"/>
      <c r="F807" s="317"/>
    </row>
    <row r="808" spans="1:6">
      <c r="A808" s="320"/>
      <c r="B808" s="320"/>
      <c r="C808" s="320"/>
      <c r="D808" s="320"/>
      <c r="E808" s="320"/>
      <c r="F808" s="317"/>
    </row>
    <row r="809" spans="1:6">
      <c r="A809" s="320"/>
      <c r="B809" s="320"/>
      <c r="C809" s="320"/>
      <c r="D809" s="320"/>
      <c r="E809" s="320"/>
      <c r="F809" s="317"/>
    </row>
    <row r="810" spans="1:6">
      <c r="A810" s="320"/>
      <c r="B810" s="320"/>
      <c r="C810" s="320"/>
      <c r="D810" s="320"/>
      <c r="E810" s="320"/>
      <c r="F810" s="317"/>
    </row>
    <row r="811" spans="1:6">
      <c r="A811" s="320"/>
      <c r="B811" s="320"/>
      <c r="C811" s="320"/>
      <c r="D811" s="320"/>
      <c r="E811" s="320"/>
      <c r="F811" s="317"/>
    </row>
    <row r="812" spans="1:6">
      <c r="A812" s="320"/>
      <c r="B812" s="320"/>
      <c r="C812" s="320"/>
      <c r="D812" s="320"/>
      <c r="E812" s="320"/>
      <c r="F812" s="317"/>
    </row>
    <row r="813" spans="1:6">
      <c r="A813" s="320"/>
      <c r="B813" s="320"/>
      <c r="C813" s="320"/>
      <c r="D813" s="320"/>
      <c r="E813" s="320"/>
      <c r="F813" s="317"/>
    </row>
    <row r="814" spans="1:6">
      <c r="A814" s="320"/>
      <c r="B814" s="320"/>
      <c r="C814" s="320"/>
      <c r="D814" s="320"/>
      <c r="E814" s="320"/>
      <c r="F814" s="317"/>
    </row>
    <row r="815" spans="1:6">
      <c r="A815" s="320"/>
      <c r="B815" s="320"/>
      <c r="C815" s="320"/>
      <c r="D815" s="320"/>
      <c r="E815" s="320"/>
      <c r="F815" s="317"/>
    </row>
    <row r="816" spans="1:6">
      <c r="A816" s="320"/>
      <c r="B816" s="320"/>
      <c r="C816" s="320"/>
      <c r="D816" s="320"/>
      <c r="E816" s="320"/>
      <c r="F816" s="317"/>
    </row>
    <row r="817" spans="1:6">
      <c r="A817" s="320"/>
      <c r="B817" s="320"/>
      <c r="C817" s="320"/>
      <c r="D817" s="320"/>
      <c r="E817" s="320"/>
      <c r="F817" s="317"/>
    </row>
    <row r="818" spans="1:6">
      <c r="A818" s="320"/>
      <c r="B818" s="320"/>
      <c r="C818" s="320"/>
      <c r="D818" s="320"/>
      <c r="E818" s="320"/>
      <c r="F818" s="317"/>
    </row>
    <row r="819" spans="1:6">
      <c r="A819" s="320"/>
      <c r="B819" s="320"/>
      <c r="C819" s="320"/>
      <c r="D819" s="320"/>
      <c r="E819" s="320"/>
      <c r="F819" s="317"/>
    </row>
    <row r="820" spans="1:6">
      <c r="A820" s="320"/>
      <c r="B820" s="320"/>
      <c r="C820" s="320"/>
      <c r="D820" s="320"/>
      <c r="E820" s="320"/>
      <c r="F820" s="317"/>
    </row>
    <row r="821" spans="1:6">
      <c r="A821" s="320"/>
      <c r="B821" s="320"/>
      <c r="C821" s="320"/>
      <c r="D821" s="320"/>
      <c r="E821" s="320"/>
      <c r="F821" s="317"/>
    </row>
    <row r="822" spans="1:6">
      <c r="A822" s="320"/>
      <c r="B822" s="320"/>
      <c r="C822" s="320"/>
      <c r="D822" s="320"/>
      <c r="E822" s="320"/>
      <c r="F822" s="317"/>
    </row>
    <row r="823" spans="1:6">
      <c r="A823" s="320"/>
      <c r="B823" s="320"/>
      <c r="C823" s="320"/>
      <c r="D823" s="320"/>
      <c r="E823" s="320"/>
      <c r="F823" s="317"/>
    </row>
    <row r="824" spans="1:6">
      <c r="A824" s="320"/>
      <c r="B824" s="320"/>
      <c r="C824" s="320"/>
      <c r="D824" s="320"/>
      <c r="E824" s="320"/>
      <c r="F824" s="317"/>
    </row>
    <row r="825" spans="1:6">
      <c r="A825" s="320"/>
      <c r="B825" s="320"/>
      <c r="C825" s="320"/>
      <c r="D825" s="320"/>
      <c r="E825" s="320"/>
      <c r="F825" s="317"/>
    </row>
    <row r="826" spans="1:6">
      <c r="A826" s="320"/>
      <c r="B826" s="320"/>
      <c r="C826" s="320"/>
      <c r="D826" s="320"/>
      <c r="E826" s="320"/>
      <c r="F826" s="317"/>
    </row>
    <row r="827" spans="1:6">
      <c r="A827" s="320"/>
      <c r="B827" s="320"/>
      <c r="C827" s="320"/>
      <c r="D827" s="320"/>
      <c r="E827" s="320"/>
      <c r="F827" s="317"/>
    </row>
    <row r="828" spans="1:6">
      <c r="A828" s="320"/>
      <c r="B828" s="320"/>
      <c r="C828" s="320"/>
      <c r="D828" s="320"/>
      <c r="E828" s="320"/>
      <c r="F828" s="317"/>
    </row>
    <row r="829" spans="1:6">
      <c r="A829" s="320"/>
      <c r="B829" s="320"/>
      <c r="C829" s="320"/>
      <c r="D829" s="320"/>
      <c r="E829" s="320"/>
      <c r="F829" s="317"/>
    </row>
    <row r="830" spans="1:6">
      <c r="A830" s="320"/>
      <c r="B830" s="320"/>
      <c r="C830" s="320"/>
      <c r="D830" s="320"/>
      <c r="E830" s="320"/>
      <c r="F830" s="317"/>
    </row>
    <row r="831" spans="1:6">
      <c r="A831" s="320"/>
      <c r="B831" s="320"/>
      <c r="C831" s="320"/>
      <c r="D831" s="320"/>
      <c r="E831" s="320"/>
      <c r="F831" s="317"/>
    </row>
    <row r="832" spans="1:6">
      <c r="A832" s="320"/>
      <c r="B832" s="320"/>
      <c r="C832" s="320"/>
      <c r="D832" s="320"/>
      <c r="E832" s="320"/>
      <c r="F832" s="317"/>
    </row>
    <row r="833" spans="1:6">
      <c r="A833" s="320"/>
      <c r="B833" s="320"/>
      <c r="C833" s="320"/>
      <c r="D833" s="320"/>
      <c r="E833" s="320"/>
      <c r="F833" s="317"/>
    </row>
    <row r="834" spans="1:6">
      <c r="A834" s="320"/>
      <c r="B834" s="320"/>
      <c r="C834" s="320"/>
      <c r="D834" s="320"/>
      <c r="E834" s="320"/>
      <c r="F834" s="317"/>
    </row>
    <row r="835" spans="1:6">
      <c r="A835" s="320"/>
      <c r="B835" s="320"/>
      <c r="C835" s="320"/>
      <c r="D835" s="320"/>
      <c r="E835" s="320"/>
      <c r="F835" s="317"/>
    </row>
    <row r="836" spans="1:6">
      <c r="A836" s="320"/>
      <c r="B836" s="320"/>
      <c r="C836" s="320"/>
      <c r="D836" s="320"/>
      <c r="E836" s="320"/>
      <c r="F836" s="317"/>
    </row>
    <row r="837" spans="1:6">
      <c r="A837" s="320"/>
      <c r="B837" s="320"/>
      <c r="C837" s="320"/>
      <c r="D837" s="320"/>
      <c r="E837" s="320"/>
      <c r="F837" s="317"/>
    </row>
    <row r="838" spans="1:6">
      <c r="A838" s="320"/>
      <c r="B838" s="320"/>
      <c r="C838" s="320"/>
      <c r="D838" s="320"/>
      <c r="E838" s="320"/>
      <c r="F838" s="317"/>
    </row>
    <row r="839" spans="1:6">
      <c r="A839" s="320"/>
      <c r="B839" s="320"/>
      <c r="C839" s="320"/>
      <c r="D839" s="320"/>
      <c r="E839" s="320"/>
      <c r="F839" s="317"/>
    </row>
    <row r="840" spans="1:6">
      <c r="A840" s="320"/>
      <c r="B840" s="320"/>
      <c r="C840" s="320"/>
      <c r="D840" s="320"/>
      <c r="E840" s="320"/>
      <c r="F840" s="317"/>
    </row>
    <row r="841" spans="1:6">
      <c r="A841" s="320"/>
      <c r="B841" s="320"/>
      <c r="C841" s="320"/>
      <c r="D841" s="320"/>
      <c r="E841" s="320"/>
      <c r="F841" s="317"/>
    </row>
    <row r="842" spans="1:6">
      <c r="A842" s="320"/>
      <c r="B842" s="320"/>
      <c r="C842" s="320"/>
      <c r="D842" s="320"/>
      <c r="E842" s="320"/>
      <c r="F842" s="317"/>
    </row>
    <row r="843" spans="1:6">
      <c r="A843" s="320"/>
      <c r="B843" s="320"/>
      <c r="C843" s="320"/>
      <c r="D843" s="320"/>
      <c r="E843" s="320"/>
      <c r="F843" s="317"/>
    </row>
    <row r="844" spans="1:6">
      <c r="A844" s="320"/>
      <c r="B844" s="320"/>
      <c r="C844" s="320"/>
      <c r="D844" s="320"/>
      <c r="E844" s="320"/>
      <c r="F844" s="317"/>
    </row>
    <row r="845" spans="1:6">
      <c r="A845" s="320"/>
      <c r="B845" s="320"/>
      <c r="C845" s="320"/>
      <c r="D845" s="320"/>
      <c r="E845" s="320"/>
      <c r="F845" s="317"/>
    </row>
    <row r="846" spans="1:6">
      <c r="A846" s="320"/>
      <c r="B846" s="320"/>
      <c r="C846" s="320"/>
      <c r="D846" s="320"/>
      <c r="E846" s="320"/>
      <c r="F846" s="317"/>
    </row>
    <row r="847" spans="1:6">
      <c r="A847" s="320"/>
      <c r="B847" s="320"/>
      <c r="C847" s="320"/>
      <c r="D847" s="320"/>
      <c r="E847" s="320"/>
      <c r="F847" s="317"/>
    </row>
    <row r="848" spans="1:6">
      <c r="A848" s="320"/>
      <c r="B848" s="320"/>
      <c r="C848" s="320"/>
      <c r="D848" s="320"/>
      <c r="E848" s="320"/>
      <c r="F848" s="317"/>
    </row>
    <row r="849" spans="1:6">
      <c r="A849" s="320"/>
      <c r="B849" s="320"/>
      <c r="C849" s="320"/>
      <c r="D849" s="320"/>
      <c r="E849" s="320"/>
      <c r="F849" s="317"/>
    </row>
    <row r="850" spans="1:6">
      <c r="A850" s="320"/>
      <c r="B850" s="320"/>
      <c r="C850" s="320"/>
      <c r="D850" s="320"/>
      <c r="E850" s="320"/>
      <c r="F850" s="317"/>
    </row>
    <row r="851" spans="1:6">
      <c r="A851" s="320"/>
      <c r="B851" s="320"/>
      <c r="C851" s="320"/>
      <c r="D851" s="320"/>
      <c r="E851" s="320"/>
      <c r="F851" s="317"/>
    </row>
    <row r="852" spans="1:6">
      <c r="A852" s="320"/>
      <c r="B852" s="320"/>
      <c r="C852" s="320"/>
      <c r="D852" s="320"/>
      <c r="E852" s="320"/>
      <c r="F852" s="317"/>
    </row>
    <row r="853" spans="1:6">
      <c r="A853" s="320"/>
      <c r="B853" s="320"/>
      <c r="C853" s="320"/>
      <c r="D853" s="320"/>
      <c r="E853" s="320"/>
      <c r="F853" s="317"/>
    </row>
    <row r="854" spans="1:6">
      <c r="A854" s="320"/>
      <c r="B854" s="320"/>
      <c r="C854" s="320"/>
      <c r="D854" s="320"/>
      <c r="E854" s="320"/>
      <c r="F854" s="317"/>
    </row>
    <row r="855" spans="1:6">
      <c r="A855" s="320"/>
      <c r="B855" s="320"/>
      <c r="C855" s="320"/>
      <c r="D855" s="320"/>
      <c r="E855" s="320"/>
      <c r="F855" s="317"/>
    </row>
    <row r="856" spans="1:6">
      <c r="A856" s="320"/>
      <c r="B856" s="320"/>
      <c r="C856" s="320"/>
      <c r="D856" s="320"/>
      <c r="E856" s="320"/>
      <c r="F856" s="317"/>
    </row>
    <row r="857" spans="1:6">
      <c r="A857" s="320"/>
      <c r="B857" s="320"/>
      <c r="C857" s="320"/>
      <c r="D857" s="320"/>
      <c r="E857" s="320"/>
      <c r="F857" s="317"/>
    </row>
    <row r="858" spans="1:6">
      <c r="A858" s="320"/>
      <c r="B858" s="320"/>
      <c r="C858" s="320"/>
      <c r="D858" s="320"/>
      <c r="E858" s="320"/>
      <c r="F858" s="317"/>
    </row>
    <row r="859" spans="1:6">
      <c r="A859" s="320"/>
      <c r="B859" s="320"/>
      <c r="C859" s="320"/>
      <c r="D859" s="320"/>
      <c r="E859" s="320"/>
      <c r="F859" s="317"/>
    </row>
    <row r="860" spans="1:6">
      <c r="A860" s="320"/>
      <c r="B860" s="320"/>
      <c r="C860" s="320"/>
      <c r="D860" s="320"/>
      <c r="E860" s="320"/>
      <c r="F860" s="317"/>
    </row>
    <row r="861" spans="1:6">
      <c r="A861" s="320"/>
      <c r="B861" s="320"/>
      <c r="C861" s="320"/>
      <c r="D861" s="320"/>
      <c r="E861" s="320"/>
      <c r="F861" s="317"/>
    </row>
    <row r="862" spans="1:6">
      <c r="A862" s="320"/>
      <c r="B862" s="320"/>
      <c r="C862" s="320"/>
      <c r="D862" s="320"/>
      <c r="E862" s="320"/>
      <c r="F862" s="317"/>
    </row>
    <row r="863" spans="1:6">
      <c r="A863" s="320"/>
      <c r="B863" s="320"/>
      <c r="C863" s="320"/>
      <c r="D863" s="320"/>
      <c r="E863" s="320"/>
      <c r="F863" s="317"/>
    </row>
    <row r="864" spans="1:6">
      <c r="A864" s="320"/>
      <c r="B864" s="320"/>
      <c r="C864" s="320"/>
      <c r="D864" s="320"/>
      <c r="E864" s="320"/>
      <c r="F864" s="317"/>
    </row>
    <row r="865" spans="1:6">
      <c r="A865" s="320"/>
      <c r="B865" s="320"/>
      <c r="C865" s="320"/>
      <c r="D865" s="320"/>
      <c r="E865" s="320"/>
      <c r="F865" s="317"/>
    </row>
    <row r="866" spans="1:6">
      <c r="A866" s="320"/>
      <c r="B866" s="320"/>
      <c r="C866" s="320"/>
      <c r="D866" s="320"/>
      <c r="E866" s="320"/>
      <c r="F866" s="317"/>
    </row>
    <row r="867" spans="1:6">
      <c r="A867" s="320"/>
      <c r="B867" s="320"/>
      <c r="C867" s="320"/>
      <c r="D867" s="320"/>
      <c r="E867" s="320"/>
      <c r="F867" s="317"/>
    </row>
    <row r="868" spans="1:6">
      <c r="A868" s="320"/>
      <c r="B868" s="320"/>
      <c r="C868" s="320"/>
      <c r="D868" s="320"/>
      <c r="E868" s="320"/>
      <c r="F868" s="317"/>
    </row>
    <row r="869" spans="1:6">
      <c r="A869" s="320"/>
      <c r="B869" s="320"/>
      <c r="C869" s="320"/>
      <c r="D869" s="320"/>
      <c r="E869" s="320"/>
      <c r="F869" s="317"/>
    </row>
    <row r="870" spans="1:6">
      <c r="A870" s="320"/>
      <c r="B870" s="320"/>
      <c r="C870" s="320"/>
      <c r="D870" s="320"/>
      <c r="E870" s="320"/>
      <c r="F870" s="317"/>
    </row>
    <row r="871" spans="1:6">
      <c r="A871" s="320"/>
      <c r="B871" s="320"/>
      <c r="C871" s="320"/>
      <c r="D871" s="320"/>
      <c r="E871" s="320"/>
      <c r="F871" s="317"/>
    </row>
    <row r="872" spans="1:6">
      <c r="A872" s="320"/>
      <c r="B872" s="320"/>
      <c r="C872" s="320"/>
      <c r="D872" s="320"/>
      <c r="E872" s="320"/>
      <c r="F872" s="317"/>
    </row>
    <row r="873" spans="1:6">
      <c r="A873" s="320"/>
      <c r="B873" s="320"/>
      <c r="C873" s="320"/>
      <c r="D873" s="320"/>
      <c r="E873" s="320"/>
      <c r="F873" s="317"/>
    </row>
    <row r="874" spans="1:6">
      <c r="A874" s="320"/>
      <c r="B874" s="320"/>
      <c r="C874" s="320"/>
      <c r="D874" s="320"/>
      <c r="E874" s="320"/>
      <c r="F874" s="317"/>
    </row>
    <row r="875" spans="1:6">
      <c r="A875" s="320"/>
      <c r="B875" s="320"/>
      <c r="C875" s="320"/>
      <c r="D875" s="320"/>
      <c r="E875" s="320"/>
      <c r="F875" s="317"/>
    </row>
    <row r="876" spans="1:6">
      <c r="A876" s="320"/>
      <c r="B876" s="320"/>
      <c r="C876" s="320"/>
      <c r="D876" s="320"/>
      <c r="E876" s="320"/>
      <c r="F876" s="317"/>
    </row>
    <row r="877" spans="1:6">
      <c r="A877" s="320"/>
      <c r="B877" s="320"/>
      <c r="C877" s="320"/>
      <c r="D877" s="320"/>
      <c r="E877" s="320"/>
      <c r="F877" s="317"/>
    </row>
    <row r="878" spans="1:6">
      <c r="A878" s="320"/>
      <c r="B878" s="320"/>
      <c r="C878" s="320"/>
      <c r="D878" s="320"/>
      <c r="E878" s="320"/>
      <c r="F878" s="317"/>
    </row>
    <row r="879" spans="1:6">
      <c r="A879" s="320"/>
      <c r="B879" s="320"/>
      <c r="C879" s="320"/>
      <c r="D879" s="320"/>
      <c r="E879" s="320"/>
      <c r="F879" s="317"/>
    </row>
    <row r="880" spans="1:6">
      <c r="A880" s="320"/>
      <c r="B880" s="320"/>
      <c r="C880" s="320"/>
      <c r="D880" s="320"/>
      <c r="E880" s="320"/>
      <c r="F880" s="317"/>
    </row>
    <row r="881" spans="1:6">
      <c r="A881" s="320"/>
      <c r="B881" s="320"/>
      <c r="C881" s="320"/>
      <c r="D881" s="320"/>
      <c r="E881" s="320"/>
      <c r="F881" s="317"/>
    </row>
    <row r="882" spans="1:6">
      <c r="A882" s="320"/>
      <c r="B882" s="320"/>
      <c r="C882" s="320"/>
      <c r="D882" s="320"/>
      <c r="E882" s="320"/>
      <c r="F882" s="317"/>
    </row>
    <row r="883" spans="1:6">
      <c r="A883" s="320"/>
      <c r="B883" s="320"/>
      <c r="C883" s="320"/>
      <c r="D883" s="320"/>
      <c r="E883" s="320"/>
      <c r="F883" s="317"/>
    </row>
    <row r="884" spans="1:6">
      <c r="A884" s="320"/>
      <c r="B884" s="320"/>
      <c r="C884" s="320"/>
      <c r="D884" s="320"/>
      <c r="E884" s="320"/>
      <c r="F884" s="317"/>
    </row>
    <row r="885" spans="1:6">
      <c r="A885" s="320"/>
      <c r="B885" s="320"/>
      <c r="C885" s="320"/>
      <c r="D885" s="320"/>
      <c r="E885" s="320"/>
      <c r="F885" s="317"/>
    </row>
    <row r="886" spans="1:6">
      <c r="A886" s="320"/>
      <c r="B886" s="320"/>
      <c r="C886" s="320"/>
      <c r="D886" s="320"/>
      <c r="E886" s="320"/>
      <c r="F886" s="317"/>
    </row>
    <row r="887" spans="1:6">
      <c r="A887" s="320"/>
      <c r="B887" s="320"/>
      <c r="C887" s="320"/>
      <c r="D887" s="320"/>
      <c r="E887" s="320"/>
      <c r="F887" s="317"/>
    </row>
    <row r="888" spans="1:6">
      <c r="A888" s="320"/>
      <c r="B888" s="320"/>
      <c r="C888" s="320"/>
      <c r="D888" s="320"/>
      <c r="E888" s="320"/>
      <c r="F888" s="317"/>
    </row>
    <row r="889" spans="1:6">
      <c r="A889" s="320"/>
      <c r="B889" s="320"/>
      <c r="C889" s="320"/>
      <c r="D889" s="320"/>
      <c r="E889" s="320"/>
      <c r="F889" s="317"/>
    </row>
    <row r="890" spans="1:6">
      <c r="A890" s="320"/>
      <c r="B890" s="320"/>
      <c r="C890" s="320"/>
      <c r="D890" s="320"/>
      <c r="E890" s="320"/>
      <c r="F890" s="317"/>
    </row>
    <row r="891" spans="1:6">
      <c r="A891" s="320"/>
      <c r="B891" s="320"/>
      <c r="C891" s="320"/>
      <c r="D891" s="320"/>
      <c r="E891" s="320"/>
      <c r="F891" s="317"/>
    </row>
    <row r="892" spans="1:6">
      <c r="A892" s="320"/>
      <c r="B892" s="320"/>
      <c r="C892" s="320"/>
      <c r="D892" s="320"/>
      <c r="E892" s="320"/>
      <c r="F892" s="317"/>
    </row>
    <row r="893" spans="1:6">
      <c r="A893" s="320"/>
      <c r="B893" s="320"/>
      <c r="C893" s="320"/>
      <c r="D893" s="320"/>
      <c r="E893" s="320"/>
      <c r="F893" s="317"/>
    </row>
    <row r="894" spans="1:6">
      <c r="A894" s="320"/>
      <c r="B894" s="320"/>
      <c r="C894" s="320"/>
      <c r="D894" s="320"/>
      <c r="E894" s="320"/>
      <c r="F894" s="317"/>
    </row>
    <row r="895" spans="1:6">
      <c r="A895" s="320"/>
      <c r="B895" s="320"/>
      <c r="C895" s="320"/>
      <c r="D895" s="320"/>
      <c r="E895" s="320"/>
      <c r="F895" s="317"/>
    </row>
    <row r="896" spans="1:6">
      <c r="A896" s="320"/>
      <c r="B896" s="320"/>
      <c r="C896" s="320"/>
      <c r="D896" s="320"/>
      <c r="E896" s="320"/>
      <c r="F896" s="317"/>
    </row>
    <row r="897" spans="1:6">
      <c r="A897" s="320"/>
      <c r="B897" s="320"/>
      <c r="C897" s="320"/>
      <c r="D897" s="320"/>
      <c r="E897" s="320"/>
      <c r="F897" s="317"/>
    </row>
    <row r="898" spans="1:6">
      <c r="A898" s="320"/>
      <c r="B898" s="320"/>
      <c r="C898" s="320"/>
      <c r="D898" s="320"/>
      <c r="E898" s="320"/>
      <c r="F898" s="317"/>
    </row>
    <row r="899" spans="1:6">
      <c r="A899" s="320"/>
      <c r="B899" s="320"/>
      <c r="C899" s="320"/>
      <c r="D899" s="320"/>
      <c r="E899" s="320"/>
      <c r="F899" s="317"/>
    </row>
    <row r="900" spans="1:6">
      <c r="A900" s="320"/>
      <c r="B900" s="320"/>
      <c r="C900" s="320"/>
      <c r="D900" s="320"/>
      <c r="E900" s="320"/>
      <c r="F900" s="317"/>
    </row>
    <row r="901" spans="1:6">
      <c r="A901" s="320"/>
      <c r="B901" s="320"/>
      <c r="C901" s="320"/>
      <c r="D901" s="320"/>
      <c r="E901" s="320"/>
      <c r="F901" s="317"/>
    </row>
    <row r="902" spans="1:6">
      <c r="A902" s="320"/>
      <c r="B902" s="320"/>
      <c r="C902" s="320"/>
      <c r="D902" s="320"/>
      <c r="E902" s="320"/>
      <c r="F902" s="317"/>
    </row>
    <row r="903" spans="1:6">
      <c r="A903" s="320"/>
      <c r="B903" s="320"/>
      <c r="C903" s="320"/>
      <c r="D903" s="320"/>
      <c r="E903" s="320"/>
      <c r="F903" s="317"/>
    </row>
    <row r="904" spans="1:6">
      <c r="A904" s="320"/>
      <c r="B904" s="320"/>
      <c r="C904" s="320"/>
      <c r="D904" s="320"/>
      <c r="E904" s="320"/>
      <c r="F904" s="317"/>
    </row>
    <row r="905" spans="1:6">
      <c r="A905" s="320"/>
      <c r="B905" s="320"/>
      <c r="C905" s="320"/>
      <c r="D905" s="320"/>
      <c r="E905" s="320"/>
      <c r="F905" s="317"/>
    </row>
    <row r="906" spans="1:6">
      <c r="A906" s="320"/>
      <c r="B906" s="320"/>
      <c r="C906" s="320"/>
      <c r="D906" s="320"/>
      <c r="E906" s="320"/>
      <c r="F906" s="317"/>
    </row>
    <row r="907" spans="1:6">
      <c r="A907" s="320"/>
      <c r="B907" s="320"/>
      <c r="C907" s="320"/>
      <c r="D907" s="320"/>
      <c r="E907" s="320"/>
      <c r="F907" s="317"/>
    </row>
    <row r="908" spans="1:6">
      <c r="A908" s="320"/>
      <c r="B908" s="320"/>
      <c r="C908" s="320"/>
      <c r="D908" s="320"/>
      <c r="E908" s="320"/>
      <c r="F908" s="317"/>
    </row>
    <row r="909" spans="1:6">
      <c r="A909" s="320"/>
      <c r="B909" s="320"/>
      <c r="C909" s="320"/>
      <c r="D909" s="320"/>
      <c r="E909" s="320"/>
      <c r="F909" s="317"/>
    </row>
    <row r="910" spans="1:6">
      <c r="A910" s="320"/>
      <c r="B910" s="320"/>
      <c r="C910" s="320"/>
      <c r="D910" s="320"/>
      <c r="E910" s="320"/>
      <c r="F910" s="317"/>
    </row>
    <row r="911" spans="1:6">
      <c r="A911" s="320"/>
      <c r="B911" s="320"/>
      <c r="C911" s="320"/>
      <c r="D911" s="320"/>
      <c r="E911" s="320"/>
      <c r="F911" s="317"/>
    </row>
    <row r="912" spans="1:6">
      <c r="A912" s="320"/>
      <c r="B912" s="320"/>
      <c r="C912" s="320"/>
      <c r="D912" s="320"/>
      <c r="E912" s="320"/>
      <c r="F912" s="317"/>
    </row>
    <row r="913" spans="1:6">
      <c r="A913" s="320"/>
      <c r="B913" s="320"/>
      <c r="C913" s="320"/>
      <c r="D913" s="320"/>
      <c r="E913" s="320"/>
      <c r="F913" s="317"/>
    </row>
    <row r="914" spans="1:6">
      <c r="A914" s="320"/>
      <c r="B914" s="320"/>
      <c r="C914" s="320"/>
      <c r="D914" s="320"/>
      <c r="E914" s="320"/>
      <c r="F914" s="317"/>
    </row>
    <row r="915" spans="1:6">
      <c r="A915" s="320"/>
      <c r="B915" s="320"/>
      <c r="C915" s="320"/>
      <c r="D915" s="320"/>
      <c r="E915" s="320"/>
      <c r="F915" s="317"/>
    </row>
    <row r="916" spans="1:6">
      <c r="A916" s="320"/>
      <c r="B916" s="320"/>
      <c r="C916" s="320"/>
      <c r="D916" s="320"/>
      <c r="E916" s="320"/>
      <c r="F916" s="317"/>
    </row>
    <row r="917" spans="1:6">
      <c r="A917" s="320"/>
      <c r="B917" s="320"/>
      <c r="C917" s="320"/>
      <c r="D917" s="320"/>
      <c r="E917" s="320"/>
      <c r="F917" s="317"/>
    </row>
    <row r="918" spans="1:6">
      <c r="A918" s="320"/>
      <c r="B918" s="320"/>
      <c r="C918" s="320"/>
      <c r="D918" s="320"/>
      <c r="E918" s="320"/>
      <c r="F918" s="317"/>
    </row>
    <row r="919" spans="1:6">
      <c r="A919" s="320"/>
      <c r="B919" s="320"/>
      <c r="C919" s="320"/>
      <c r="D919" s="320"/>
      <c r="E919" s="320"/>
      <c r="F919" s="317"/>
    </row>
    <row r="920" spans="1:6">
      <c r="A920" s="320"/>
      <c r="B920" s="320"/>
      <c r="C920" s="320"/>
      <c r="D920" s="320"/>
      <c r="E920" s="320"/>
      <c r="F920" s="317"/>
    </row>
    <row r="921" spans="1:6">
      <c r="A921" s="320"/>
      <c r="B921" s="320"/>
      <c r="C921" s="320"/>
      <c r="D921" s="320"/>
      <c r="E921" s="320"/>
      <c r="F921" s="317"/>
    </row>
    <row r="922" spans="1:6">
      <c r="A922" s="320"/>
      <c r="B922" s="320"/>
      <c r="C922" s="320"/>
      <c r="D922" s="320"/>
      <c r="E922" s="320"/>
      <c r="F922" s="317"/>
    </row>
    <row r="923" spans="1:6">
      <c r="A923" s="320"/>
      <c r="B923" s="320"/>
      <c r="C923" s="320"/>
      <c r="D923" s="320"/>
      <c r="E923" s="320"/>
      <c r="F923" s="317"/>
    </row>
    <row r="924" spans="1:6">
      <c r="A924" s="320"/>
      <c r="B924" s="320"/>
      <c r="C924" s="320"/>
      <c r="D924" s="320"/>
      <c r="E924" s="320"/>
      <c r="F924" s="317"/>
    </row>
    <row r="925" spans="1:6">
      <c r="A925" s="320"/>
      <c r="B925" s="320"/>
      <c r="C925" s="320"/>
      <c r="D925" s="320"/>
      <c r="E925" s="320"/>
      <c r="F925" s="317"/>
    </row>
    <row r="926" spans="1:6">
      <c r="A926" s="320"/>
      <c r="B926" s="320"/>
      <c r="C926" s="320"/>
      <c r="D926" s="320"/>
      <c r="E926" s="320"/>
      <c r="F926" s="317"/>
    </row>
    <row r="927" spans="1:6">
      <c r="A927" s="320"/>
      <c r="B927" s="320"/>
      <c r="C927" s="320"/>
      <c r="D927" s="320"/>
      <c r="E927" s="320"/>
      <c r="F927" s="317"/>
    </row>
    <row r="928" spans="1:6">
      <c r="A928" s="320"/>
      <c r="B928" s="320"/>
      <c r="C928" s="320"/>
      <c r="D928" s="320"/>
      <c r="E928" s="320"/>
      <c r="F928" s="317"/>
    </row>
    <row r="929" spans="1:6">
      <c r="A929" s="320"/>
      <c r="B929" s="320"/>
      <c r="C929" s="320"/>
      <c r="D929" s="320"/>
      <c r="E929" s="320"/>
      <c r="F929" s="317"/>
    </row>
    <row r="930" spans="1:6">
      <c r="A930" s="320"/>
      <c r="B930" s="320"/>
      <c r="C930" s="320"/>
      <c r="D930" s="320"/>
      <c r="E930" s="320"/>
      <c r="F930" s="317"/>
    </row>
    <row r="931" spans="1:6">
      <c r="A931" s="320"/>
      <c r="B931" s="320"/>
      <c r="C931" s="320"/>
      <c r="D931" s="320"/>
      <c r="E931" s="320"/>
      <c r="F931" s="317"/>
    </row>
    <row r="932" spans="1:6">
      <c r="A932" s="320"/>
      <c r="B932" s="320"/>
      <c r="C932" s="320"/>
      <c r="D932" s="320"/>
      <c r="E932" s="320"/>
      <c r="F932" s="317"/>
    </row>
    <row r="933" spans="1:6">
      <c r="A933" s="320"/>
      <c r="B933" s="320"/>
      <c r="C933" s="320"/>
      <c r="D933" s="320"/>
      <c r="E933" s="320"/>
      <c r="F933" s="317"/>
    </row>
    <row r="934" spans="1:6">
      <c r="A934" s="320"/>
      <c r="B934" s="320"/>
      <c r="C934" s="320"/>
      <c r="D934" s="320"/>
      <c r="E934" s="320"/>
      <c r="F934" s="317"/>
    </row>
    <row r="935" spans="1:6">
      <c r="A935" s="320"/>
      <c r="B935" s="320"/>
      <c r="C935" s="320"/>
      <c r="D935" s="320"/>
      <c r="E935" s="320"/>
      <c r="F935" s="317"/>
    </row>
    <row r="936" spans="1:6">
      <c r="A936" s="320"/>
      <c r="B936" s="320"/>
      <c r="C936" s="320"/>
      <c r="D936" s="320"/>
      <c r="E936" s="320"/>
      <c r="F936" s="317"/>
    </row>
    <row r="937" spans="1:6">
      <c r="A937" s="320"/>
      <c r="B937" s="320"/>
      <c r="C937" s="320"/>
      <c r="D937" s="320"/>
      <c r="E937" s="320"/>
      <c r="F937" s="317"/>
    </row>
    <row r="938" spans="1:6">
      <c r="A938" s="320"/>
      <c r="B938" s="320"/>
      <c r="C938" s="320"/>
      <c r="D938" s="320"/>
      <c r="E938" s="320"/>
      <c r="F938" s="317"/>
    </row>
    <row r="939" spans="1:6">
      <c r="A939" s="320"/>
      <c r="B939" s="320"/>
      <c r="C939" s="320"/>
      <c r="D939" s="320"/>
      <c r="E939" s="320"/>
      <c r="F939" s="317"/>
    </row>
    <row r="940" spans="1:6">
      <c r="A940" s="320"/>
      <c r="B940" s="320"/>
      <c r="C940" s="320"/>
      <c r="D940" s="320"/>
      <c r="E940" s="320"/>
      <c r="F940" s="317"/>
    </row>
  </sheetData>
  <sheetProtection algorithmName="SHA-512" hashValue="8ht59njWT9QrIDmmbYauXd0HjXceG1ZO6/Ye4hav4UpVW9VKPZ8+glh+DPc4vMzGpDUIAixCGgR+3bgrcsNMMw==" saltValue="9yNPJy0SZuE6uCungGLS5w==" spinCount="100000" sheet="1" selectLockedCells="1"/>
  <mergeCells count="4">
    <mergeCell ref="F1:F4"/>
    <mergeCell ref="A3:A4"/>
    <mergeCell ref="B1:C1"/>
    <mergeCell ref="D1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61730-7c17-47f6-ac2f-b0af7a2ce3bd" xsi:nil="true"/>
    <lcf76f155ced4ddcb4097134ff3c332f xmlns="cf538abc-c1ff-4ff6-bfa3-41572b4463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A070EEE853B41A7EDEE0B8798A7F1" ma:contentTypeVersion="19" ma:contentTypeDescription="Create a new document." ma:contentTypeScope="" ma:versionID="6b775140ead8f0d1e788bebf0afdee0e">
  <xsd:schema xmlns:xsd="http://www.w3.org/2001/XMLSchema" xmlns:xs="http://www.w3.org/2001/XMLSchema" xmlns:p="http://schemas.microsoft.com/office/2006/metadata/properties" xmlns:ns2="cf538abc-c1ff-4ff6-bfa3-41572b4463a7" xmlns:ns3="74661730-7c17-47f6-ac2f-b0af7a2ce3bd" targetNamespace="http://schemas.microsoft.com/office/2006/metadata/properties" ma:root="true" ma:fieldsID="4a56db68562032fc6e726946fb41de98" ns2:_="" ns3:_="">
    <xsd:import namespace="cf538abc-c1ff-4ff6-bfa3-41572b4463a7"/>
    <xsd:import namespace="74661730-7c17-47f6-ac2f-b0af7a2ce3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38abc-c1ff-4ff6-bfa3-41572b4463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e09b16-9038-41b4-9ec1-292753747d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61730-7c17-47f6-ac2f-b0af7a2ce3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911fc4-597f-400c-b32b-c314535bd2e6}" ma:internalName="TaxCatchAll" ma:showField="CatchAllData" ma:web="74661730-7c17-47f6-ac2f-b0af7a2ce3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98764C-423C-4413-957D-AE79BE12D577}"/>
</file>

<file path=customXml/itemProps2.xml><?xml version="1.0" encoding="utf-8"?>
<ds:datastoreItem xmlns:ds="http://schemas.openxmlformats.org/officeDocument/2006/customXml" ds:itemID="{6F160F45-94B1-40A8-A861-741E3A84842B}"/>
</file>

<file path=customXml/itemProps3.xml><?xml version="1.0" encoding="utf-8"?>
<ds:datastoreItem xmlns:ds="http://schemas.openxmlformats.org/officeDocument/2006/customXml" ds:itemID="{412AA72A-DF3B-4F82-9FCC-CC4213C35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ahmad.f@lumahealth.com</dc:creator>
  <cp:keywords/>
  <dc:description/>
  <cp:lastModifiedBy>Pichaya (Nan) Yoysawasdi</cp:lastModifiedBy>
  <cp:revision/>
  <dcterms:created xsi:type="dcterms:W3CDTF">2006-09-16T00:00:00Z</dcterms:created>
  <dcterms:modified xsi:type="dcterms:W3CDTF">2026-03-30T10:13:55Z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0x0101002DFA070EEE853B41A7EDEE0B8798A7F1</vt:lpwstr>
  </property>
  <property fmtid="{D5CDD505-2E9C-101B-9397-08002B2CF9AE}" pid="3" name="MSIP_Label_ed1c9adc-8ba3-4e5a-bcfd-93309560874b_Enabled">
    <vt:lpwstr>true</vt:lpwstr>
  </property>
  <property fmtid="{D5CDD505-2E9C-101B-9397-08002B2CF9AE}" pid="4" name="MSIP_Label_ed1c9adc-8ba3-4e5a-bcfd-93309560874b_SetDate">
    <vt:lpwstr>2022-06-20T04:08:18Z</vt:lpwstr>
  </property>
  <property fmtid="{D5CDD505-2E9C-101B-9397-08002B2CF9AE}" pid="5" name="MSIP_Label_ed1c9adc-8ba3-4e5a-bcfd-93309560874b_Method">
    <vt:lpwstr>Privileged</vt:lpwstr>
  </property>
  <property fmtid="{D5CDD505-2E9C-101B-9397-08002B2CF9AE}" pid="6" name="MSIP_Label_ed1c9adc-8ba3-4e5a-bcfd-93309560874b_Name">
    <vt:lpwstr>General Data</vt:lpwstr>
  </property>
  <property fmtid="{D5CDD505-2E9C-101B-9397-08002B2CF9AE}" pid="7" name="MSIP_Label_ed1c9adc-8ba3-4e5a-bcfd-93309560874b_SiteId">
    <vt:lpwstr>a9ec0903-ff70-4a1f-82b2-cac6a172b58f</vt:lpwstr>
  </property>
  <property fmtid="{D5CDD505-2E9C-101B-9397-08002B2CF9AE}" pid="8" name="MSIP_Label_ed1c9adc-8ba3-4e5a-bcfd-93309560874b_ActionId">
    <vt:lpwstr>58b00f2c-b2cc-40fe-82cb-ac84e7a24f0b</vt:lpwstr>
  </property>
  <property fmtid="{D5CDD505-2E9C-101B-9397-08002B2CF9AE}" pid="9" name="MSIP_Label_ed1c9adc-8ba3-4e5a-bcfd-93309560874b_ContentBits">
    <vt:lpwstr>0</vt:lpwstr>
  </property>
  <property fmtid="{D5CDD505-2E9C-101B-9397-08002B2CF9AE}" pid="10" name="MediaServiceImageTags">
    <vt:lpwstr/>
  </property>
</Properties>
</file>